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SO 001" sheetId="1" r:id="rId1"/>
    <sheet name="SO 102_102.1" sheetId="2" r:id="rId2"/>
    <sheet name="SO 102_102.2" sheetId="3" r:id="rId3"/>
    <sheet name="SO 103_103.1" sheetId="4" r:id="rId4"/>
    <sheet name="SO 103_103.2" sheetId="5" r:id="rId5"/>
    <sheet name="SO 151" sheetId="6" r:id="rId6"/>
    <sheet name="SO 251" sheetId="7" r:id="rId7"/>
  </sheets>
  <definedNames/>
  <calcPr/>
  <webPublishing/>
</workbook>
</file>

<file path=xl/sharedStrings.xml><?xml version="1.0" encoding="utf-8"?>
<sst xmlns="http://schemas.openxmlformats.org/spreadsheetml/2006/main" count="3062" uniqueCount="649">
  <si>
    <t>ASPE10</t>
  </si>
  <si>
    <t>S</t>
  </si>
  <si>
    <t>Firma: ÚDRŽBA SILNIC Královéhradeckého kraje a.s.</t>
  </si>
  <si>
    <t>Soupis prací objektu</t>
  </si>
  <si>
    <t xml:space="preserve">Stavba: </t>
  </si>
  <si>
    <t>34155</t>
  </si>
  <si>
    <t>III/30324 Broumov - Šonov, km 0,540 - 2,800_neoceněný_21122023</t>
  </si>
  <si>
    <t>O</t>
  </si>
  <si>
    <t>Rozpočet:</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</si>
  <si>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</si>
  <si>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</si>
  <si>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</si>
  <si>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</si>
  <si>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</si>
  <si>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</si>
  <si>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</si>
  <si>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</si>
  <si>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</si>
  <si>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</si>
  <si>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</si>
  <si>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</si>
  <si>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</si>
  <si>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</si>
  <si>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</si>
  <si>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</si>
  <si>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</si>
  <si>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</si>
  <si>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</si>
  <si>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</si>
  <si>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</si>
  <si>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</si>
  <si>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</si>
  <si>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</si>
  <si>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</si>
  <si>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</si>
  <si>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</si>
  <si>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</si>
  <si>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SOUBOR</t>
  </si>
  <si>
    <t>PP</t>
  </si>
  <si>
    <t>VV</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</si>
  <si>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Budou doloženy, potvrzeny zápisem ve stavebním deníku. 
1=1,000 [A]</t>
  </si>
  <si>
    <t>TS</t>
  </si>
  <si>
    <t>zahrnuje veškeré náklady spojené s objednatelem požadovanými zařízeními</t>
  </si>
  <si>
    <t>02911</t>
  </si>
  <si>
    <t>OSTATNÍ POŽADAVKY - GEODETICKÉ ZAMĚŘENÍ</t>
  </si>
  <si>
    <t>KPL</t>
  </si>
  <si>
    <t>Zaměření skutečného provedení díla ke kolaudaci stavby.  
3x tištěné paré + 1x CD  
PEVNÁ CENA</t>
  </si>
  <si>
    <t>zahrnuje veškeré náklady spojené s objednatelem požadovanými pracemi</t>
  </si>
  <si>
    <t>029112</t>
  </si>
  <si>
    <t>OSTATNÍ POŽADAVKY - GEODETICKÉ ZAMĚŘENÍ - PLOŠNÉ</t>
  </si>
  <si>
    <t>Zaměření vrstev pro určení kubatur sanací a pro určení kubatur konstrukčních vrstev a celkových plošných a délkových výměr.  
PEVNÁ CENA</t>
  </si>
  <si>
    <t>02920</t>
  </si>
  <si>
    <t>OSTATNÍ POŽADAVKY - OCHRANA ŽIVOTNÍHO PROSTŘEDÍ</t>
  </si>
  <si>
    <t>Předpoklad záchranného odlovu při výstavbě gabionové zdi SO 251. Toto bude fakturováno na základě skutečnosti a po odsouhlasení TDS.</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</si>
  <si>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</si>
  <si>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</si>
  <si>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2x tištěné paré).  
SO 102, 103, 251 
Zadavatel poskytne otevřený formát *.dwg.  
PEVNÁ CENA</t>
  </si>
  <si>
    <t>02944</t>
  </si>
  <si>
    <t>a</t>
  </si>
  <si>
    <t>OSTAT POŽADAVKY - DOKUMENTACE SKUTEČ PROVEDENÍ V DIGIT FORMĚ</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</si>
  <si>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PEVNÁ CENA</t>
  </si>
  <si>
    <t>7</t>
  </si>
  <si>
    <t>02945</t>
  </si>
  <si>
    <t>OSTAT POŽADAVKY - GEOMETRICKÝ PLÁN</t>
  </si>
  <si>
    <t>Geometrický plán pro majetkové vypořádání vlastnických vztahů, potvrzený katastrálním úřadem.  
12x tiskem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</si>
  <si>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</si>
  <si>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8</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</si>
  <si>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</si>
  <si>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</si>
  <si>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</si>
  <si>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</si>
  <si>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</si>
  <si>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</si>
  <si>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Pasportizace nemovitostí v zájmovém území před zahájením a po dokončení prací, dopravního značení , vybavení komunikace - odvodnění příkopu, vodní tok, přilehlé pozemky a objekty inženýrských sítí (v zájmovém prostoru). Projednání pasportizace provedené před zahájením prací. Následně pasportizace po dokončení akce s projednáním a prokázáním  stavů konstrukcí, objektů a pozemků před a po akci. 
Celkem pasportizace včetně kompletní dokumentace v tištěné podobě a předání na CD, případně počet a rozsah dle smlouvy o dílo mezi objednatelem a dodavatelem. 1=1,000 [A] 
PEVNÁ CENA</t>
  </si>
  <si>
    <t>02950a</t>
  </si>
  <si>
    <t>OSTATNÍ POŽADAVKY</t>
  </si>
  <si>
    <t>Geotechnický průzkum na stavbě při zakládání objektu dle TKP, ČSN a PD - kompletní práce dodavatele včetně vyhodnocení, zápisů, zpráv atp. - převzetí základové spáry, odsouhlasení založení s případnou úpravou, projednáním, odsouhlasením pro objekt SO 251 Gabionová zeď.  
PEVNÁ CENA</t>
  </si>
  <si>
    <t>11</t>
  </si>
  <si>
    <t>02990</t>
  </si>
  <si>
    <t>OSTATNÍ POŽADAVKY - INFORMAČNÍ TABULE</t>
  </si>
  <si>
    <t>KS</t>
  </si>
  <si>
    <t>Celkem po dobu realizace stavby 
Vyznačení staveniště informačními tabulemi + komplet pronájem (po dobu realizace výstavby), montáž a demontáž. 
2ks informační tabule pro označení stavby.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</si>
  <si>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</si>
  <si>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</si>
  <si>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02992</t>
  </si>
  <si>
    <t>ZAŘÍZENÍ STAVENIŠTĚ - PAMĚTNÍ DESKA</t>
  </si>
  <si>
    <t>PEVNÁ CENA</t>
  </si>
  <si>
    <t>Náklady na zřízení pamětní desky s údaji o stavbě s textem a rozměry dle vzoru objednatele na kamenném postavci. Případně počet a rozsah dle smlouvy o dílo mezi objednatelem a dodavatelem. 1=1,000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</si>
  <si>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</si>
  <si>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</si>
  <si>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</si>
  <si>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</si>
  <si>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</si>
  <si>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Objekt:</t>
  </si>
  <si>
    <t>SO 102</t>
  </si>
  <si>
    <t>Silnice III/30324 od km 0,540 do 2,200</t>
  </si>
  <si>
    <t>O1</t>
  </si>
  <si>
    <t>102.1</t>
  </si>
  <si>
    <t>015111</t>
  </si>
  <si>
    <t>POPLATKY ZA LIKVIDACI ODPADŮ NEKONTAMINOVANÝCH - 17 05 04  VYTĚŽENÉ ZEMINY A HORNINY -  I. TŘÍDA TĚŽITELNOSTI</t>
  </si>
  <si>
    <t>T</t>
  </si>
  <si>
    <t>poplatky za uložení zemin a přebytků výkopku - evidovaná skládka s poplatkem dle zadávacích podmínek zadavatele. Skládka bude řešena v režii dodavatele.</t>
  </si>
  <si>
    <t>celkem položka 122738 - 265,60+821,10+51,00=1 137,700 [A] 
celkem položka 131738 - 101,983=101,983 [B] 
celkem položky 129945,129946, 129958 - (8,5+16,5+10,5)*0,2 m3/m=7,100 [C] 
Celkem: A+B+C=1 246,783 [D] m3 
D*1,9=2 368,888 [E]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</si>
  <si>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</si>
  <si>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b</t>
  </si>
  <si>
    <t>poplatky za uložení podklaních vrstev - evidovaná skládka s poplatkem dle zadávacích podmínek zadavatele. Skládka bude řešena v režii dodavatele.</t>
  </si>
  <si>
    <t>celkem položka 113328 - 20,160*2,0=40,320 [A]</t>
  </si>
  <si>
    <t>015130</t>
  </si>
  <si>
    <t>POPLATKY ZA LIKVIDACŮ ODPADŮ NEKONTAMINOVANÝCH - 17 03 02 VYBOURANÝ ASFALTOVÝ BETON BEZ DEHTU</t>
  </si>
  <si>
    <t>poplatky za uložení suti s asfaltovým pojivem - evidovaná skládka s poplatkem dle zadávacích podmínek zadavatele. Skládka bude řešena v režii dodavatele.</t>
  </si>
  <si>
    <t>celkem položka 113138 - 7,2*2,4=17,280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</si>
  <si>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</si>
  <si>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</si>
  <si>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LIKVIDACI ODPADŮ NEKONTAMINOVANÝCH - 17 01 01  BETON Z DEMOLIC OBJEKTŮ, ZÁKLADŮ TV</t>
  </si>
  <si>
    <t>poplatky za uložení suti z betonu, malty a železobetonu - evidovaná skládka s poplatkem dle zadávacích podmínek zadavatele. Skládka bude řešena v režii dodavatele.</t>
  </si>
  <si>
    <t>celkem položka 966346 - 9,49*0,3 t/m =2,847 [C]</t>
  </si>
  <si>
    <t>015330</t>
  </si>
  <si>
    <t>POPLATKY ZA LIKVIDACI ODPADŮ NEKONTAMINOVANÝCH - 17 05 04  KAMENNÁ SUŤ</t>
  </si>
  <si>
    <t>poplatky za uložení suti z kamene - evidovaná skládka s poplatkem dle zadávacích podmínek zadavatele. Skládka bude řešena v režii dodavatele.</t>
  </si>
  <si>
    <t>celkem položka 967138 - 14,76*2,0=29,520 [B]</t>
  </si>
  <si>
    <t>Zemní práce</t>
  </si>
  <si>
    <t>11120</t>
  </si>
  <si>
    <t>ODSTRANĚNÍ KŘOVIN</t>
  </si>
  <si>
    <t>M2</t>
  </si>
  <si>
    <t>ODVOZ NA SKLÁDKU DODAVATELE</t>
  </si>
  <si>
    <t>na vtoku a výtoku propustků 6,0*2*2=24,000 [A] 
Předpoklad v případě nutnosti vzniklých při průběhu stavby z hlediska akuálního stavu křovin. 
200=200,000 [B] 
Celkem: A+B=224,000 [C]</t>
  </si>
  <si>
    <t>odstranění křovin a stromů do průměru 100 mm  
doprava dřevin bez ohledu na vzdálenost  
spálení na hromadách nebo štěpkování</t>
  </si>
  <si>
    <t>112014</t>
  </si>
  <si>
    <t>KÁCENÍ STROMŮ D KMENE DO 0,5M S ODSTRANĚNÍM PAŘEZŮ</t>
  </si>
  <si>
    <t>KUS</t>
  </si>
  <si>
    <t>strom v km 1,776: 1=1,000 [A] ks 
Předpoklad v případě nutnosti vzniklých při průběhu stavby z hlediska akuálního stavu stromů 
6=6,000 [B] 
Celkem: A+B=7,000 [C]</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</si>
  <si>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</si>
  <si>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112024</t>
  </si>
  <si>
    <t>KÁCENÍ STROMŮ D KMENE DO 0,9M S ODSTRANĚNÍM PAŘEZŮ</t>
  </si>
  <si>
    <t>strom v km 1,469: 1=1,000 [A] 
Předpoklad v případě nutnosti vzniklých při průběhu stavby z hlediska akuálního stavu stromů 
5=5,000 [B] 
Celkem: A+B=6,000 [C]</t>
  </si>
  <si>
    <t>113138</t>
  </si>
  <si>
    <t>ODSTRANĚNÍ KRYTU ZPEVNĚNÝCH PLOCH S ASFALT POJIVEM</t>
  </si>
  <si>
    <t>M3</t>
  </si>
  <si>
    <t>průměrná tloušťka 0,10m * plocha (měřeno softwarem, plocha 6 viz C.2.2. SITUACE) 
propustek v km 0,95816: 0,10*28,0=2,800 [A] 
propustek v km 1,861140: 0,10*31,0=3,100 [B] 
rozšíření v km 1,400: 0,10*13,0*0,5=0,650 [C] 
rozšíření v km 1,480: 0,10*13,0*0,5=0,650 [D] 
Celkem: A+B+C+D=7,200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</si>
  <si>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</si>
  <si>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</si>
  <si>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t>
  </si>
  <si>
    <t>průměrná tloušťka 0,28m * plocha (měřeno softwarem, plocha 6 viz C.2.2. SITUACE) 
propustek v km 0,95816, 0,28*28,0=7,840 [A] 
propustek v km 1,861140, 0,28*31,0=8,680 [B] 
rozšíření v km 1,400, 0,28*13,0*0,5=1,820 [C] 
rozšíření v km 1,480, 0,28*13,0*0,5=1,820 [D] 
Celkem: A+B+C+D=20,160 [E]</t>
  </si>
  <si>
    <t>113767</t>
  </si>
  <si>
    <t>FRÉZOVÁNÍ DRÁŽKY PRŮŘEZU DO 1000MM2 V ASFALTOVÉ VOZOVCE</t>
  </si>
  <si>
    <t>M</t>
  </si>
  <si>
    <t>proříznutí pracovní spáry, délky dle C.2.2.-SITUACE 
spára na konci a v propuscích 4,46+5,052*2+5,40+5,50*2+5,50=36,464 [A]</t>
  </si>
  <si>
    <t>Položka zahrnuje veškerou manipulaci s vybouranou sutí a s vybouranými hmotami vč. uložení na skládku.</t>
  </si>
  <si>
    <t>122738</t>
  </si>
  <si>
    <t>ODKOPÁVKY A PROKOPÁVKY OBECNÉ TŘ. I</t>
  </si>
  <si>
    <t>odkopávky nezpevněných krajnic tl. 0,1 m, délky dle C.2.2. SITUACE * průměrná šířka 0,8 m (široká krajnice kvůli výskytu stromů) 
km 0,540 - 2,200, (2200,0-540,0)*0,80*0,1*2=265,600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</si>
  <si>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</si>
  <si>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příkopu, délky dle C.2.2. SITUACE 
(310,0+403,0+90,0+356,0+682,0+190,5+113,5+79,0+278,0+37,0+198,0)*0,30  m3/m =821,100 [A]</t>
  </si>
  <si>
    <t>14</t>
  </si>
  <si>
    <t>c</t>
  </si>
  <si>
    <t>odkopávky pro výměnu podloží tl. 0,5 m, plocha měřena softwarem (skladba 6 mimo propustky) viz C.2.2. SITUACE  
0,5*(10,0+21,0+13,0+13,0+21,0+24,0)=51,000 [A]</t>
  </si>
  <si>
    <t>15</t>
  </si>
  <si>
    <t>12911</t>
  </si>
  <si>
    <t>ČIŠTĚNÍ VOZOVEK OD NÁNOSU</t>
  </si>
  <si>
    <t>čištění vozovky před každým spojovacím postřikem, 2x plocha vozovky viz C.2.2. situace:  
úseky nadvýšení (skladba 5) 2*(2190,0+4630,0+1870,0)=17 380,000 [A] 
úseky nového krytu (skladba 6) 2*(10,0+28,0+21,0+13,0+13,0+21,0+24,0+31,0)=322,000 [B] 
Celkem: A+B=17 702,000 [C] 
Čištění přilehlých vozovek znečištěných stavbou budou čištěny průběžně na náklad stavby.</t>
  </si>
  <si>
    <t>- vodorovná a svislá doprava, přemístění, přeložení, manipulace s výkopkem a uložení na skládku (bez poplatku)</t>
  </si>
  <si>
    <t>16</t>
  </si>
  <si>
    <t>129945</t>
  </si>
  <si>
    <t>ČIŠTĚNÍ POTRUBÍ DN DO 300MM</t>
  </si>
  <si>
    <t>čištění sjezdů viz C.2.2. situace: 5,5+3,0=8,500 [A]</t>
  </si>
  <si>
    <t>17</t>
  </si>
  <si>
    <t>129946</t>
  </si>
  <si>
    <t>ČIŠTĚNÍ POTRUBÍ DN DO 400MM</t>
  </si>
  <si>
    <t>čištění sjezdů viz C.2.2. situace: 12,0+4,5=16,500 [A]</t>
  </si>
  <si>
    <t>18</t>
  </si>
  <si>
    <t>129958</t>
  </si>
  <si>
    <t>ČIŠTĚNÍ POTRUBÍ DN DO 600MM</t>
  </si>
  <si>
    <t>čištění sjezdů viz C.2.2. situace: 10,5=10,500 [A]</t>
  </si>
  <si>
    <t>19</t>
  </si>
  <si>
    <t>131738</t>
  </si>
  <si>
    <t>HLOUBENÍ JAM ZAPAŽ I NEPAŽ TŘ. I</t>
  </si>
  <si>
    <t>jámy pro propustky viz výkresy propustků 
propustek v km 0,95816, 3,1*(2,197-0,38)*11,242=63,323 [A] 
propustek v km 1,86140, 2,6*(1,947-0,38)*9,489=38,660 [B] 
Celkem: A+B=101,983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</si>
  <si>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</si>
  <si>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</si>
  <si>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17581</t>
  </si>
  <si>
    <t>OBSYP POTRUBÍ A OBJEKTŮ Z NAKUPOVANÝCH MATERIÁLŮ</t>
  </si>
  <si>
    <t>zásyp propustků viz výkresy propustků 
propustek v km 0,95816 (3,4*(2,197-0,38-0,35)-1,505*1,403)*11,242=32,335 [A] 
propustek v km 1,86140 (3,0*(1,947-0,38-0,35)-1,305*1,203)*9,489=19,747 [B] 
Celkem: A+B=52,082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</si>
  <si>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</si>
  <si>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t>
  </si>
  <si>
    <t>18110</t>
  </si>
  <si>
    <t>ÚPRAVA PLÁNĚ SE ZHUTNĚNÍM V HORNINĚ TŘ. I</t>
  </si>
  <si>
    <t>pláň komunikace plocha vozovky viz C.2.2. situace skladba 6 
plocha komunikace měřená softwarem 
10,0+28,0+21,0+13,0+13,0+21,0+24,0+31,0=161,000 [A] 
pláň pod propustkami viz výkresy propustků 
propustek v km 0,95816, 1,2*11,242=13,490 [B] 
propustek v km 1,86140 ,1,00*9,489=9,489 [C] 
Celkem: A+B+C=183,979 [D]</t>
  </si>
  <si>
    <t>položka zahrnuje úpravu pláně včetně vyrovnání výškových rozdílů. Míru zhutnění určuje projekt.</t>
  </si>
  <si>
    <t>22</t>
  </si>
  <si>
    <t>18223</t>
  </si>
  <si>
    <t>ROZPROSTŘENÍ ORNICE VE SVAHU V TL DO 0,20M</t>
  </si>
  <si>
    <t>rozprostření ornice v místech zakreslených v situaci včetně nakoupení a dovezení na místo 
úprava ploch na vtoku a výtoku propustků 3,0*2*2=12,000 [A]</t>
  </si>
  <si>
    <t>položka zahrnuje:  
nutné přemístění ornice z dočasných skládek vzdálených do 50m  
rozprostření ornice v předepsané tloušťce ve svahu přes 1:5</t>
  </si>
  <si>
    <t>23</t>
  </si>
  <si>
    <t>18241</t>
  </si>
  <si>
    <t>ZALOŽENÍ TRÁVNÍKU RUČNÍM VÝSEVEM</t>
  </si>
  <si>
    <t>viz C.2.2 SITUACE 
po čištění příkopů, průměrně 1,5m2/m příkopu (310,0+403,0+90,0+356,0+682,0+190,5+113,5+79,0+278,0+37,0+198,0)*1,50=4 105,500 [A] 
úprava ploch na vtoku a výtoku propustků 3,0*2*2=12,000 [B] 
Celkem: A+B=4 117,500 [C]</t>
  </si>
  <si>
    <t>Zahrnuje dodání předepsané travní směsi, její výsev na ornici, zalévání, první pokosení, to vše bez ohledu na sklon terénu</t>
  </si>
  <si>
    <t>24</t>
  </si>
  <si>
    <t>18247</t>
  </si>
  <si>
    <t>OŠETŘOVÁNÍ TRÁVNÍKU</t>
  </si>
  <si>
    <t>Zahrnuje pokosení se shrabáním, naložení shrabků na dopravní prostředek, s odvozem a se složením, to vše bez ohledu na sklon terénu  
zahrnuje nutné zalití a hnojení</t>
  </si>
  <si>
    <t>25</t>
  </si>
  <si>
    <t>184B14</t>
  </si>
  <si>
    <t>VYSAZOVÁNÍ STROMŮ LISTNATÝCH S BALEM OBVOD KMENE DO 14CM, PODCHOZÍ VÝŠ MIN 2,2M</t>
  </si>
  <si>
    <t>doplnění stromů do stromořadí (náhradní výsadba) bude provedeno ve spolupráci s CHKO 
viz C.2.2 SITUACE, celkem 7 ks =7,000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</si>
  <si>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</si>
  <si>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</si>
  <si>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26</t>
  </si>
  <si>
    <t>22594</t>
  </si>
  <si>
    <t>ZÁPOROVÉ PAŽENÍ Z KOVU TRVALÉ</t>
  </si>
  <si>
    <t>celkem dle návrhu v RDS dokumentaci z HEB 140 
celkem svislé zápory propustek v km 0,95816: 4*0,0337*6,0=0,809 [A] 
celkem svislé zápory propustek v km 1,86140: 4*0,0337*6,0=0,809 [B] 
Celkem: A+B=1,618 [C]</t>
  </si>
  <si>
    <t>položka zahrnuje dodávku ocelových zápor, jejich osazení do připravených vrtů včetně zabetonování konců a obsypu, případně jejich zaberanění. Ocelová převázka se započítá do výsledné hmotnosti.</t>
  </si>
  <si>
    <t>27</t>
  </si>
  <si>
    <t>22695</t>
  </si>
  <si>
    <t>VÝDŘEVA ZÁPOROVÉHO PAŽENÍ DOČASNÁ (KUBATURA)</t>
  </si>
  <si>
    <t>propustek v km 0,95816 celkem předpoklad 0,1*3,1*(2,197-0,38)=0,563 [A] 
propustek v km 1,86140 celkem předpoklad 0,1*2,6*(1,947-0,38)=0,407 [B] 
Celkem: A+B=0,970 [C]</t>
  </si>
  <si>
    <t>položka zahrnuje osazení pažin bez ohledu na druh, jejich opotřebení a jejich odstranění</t>
  </si>
  <si>
    <t>28</t>
  </si>
  <si>
    <t>26184</t>
  </si>
  <si>
    <t>VRT PRO KOTV, INJEK, MIKROPIL NA POVR TŘ III A IV D DO 200MM</t>
  </si>
  <si>
    <t>vrty pro zápory propustek v km 0,95816: 5,5*4=22,000 [A] 
vrty pro zápory propustek v km 1,86140: 5,5*4=22,000 [B] 
Celkem: A+B=44,000 [C]</t>
  </si>
  <si>
    <t>položka zahrnuje:  
přemístění, montáž a demontáž vrtných souprav  
svislou dopravu zeminy z vrtu  
vodorovnou dopravu zeminy bez uložení na skládku  
případně nutné pažení dočasné (včetně odpažení) i trvalé</t>
  </si>
  <si>
    <t>29</t>
  </si>
  <si>
    <t>28997</t>
  </si>
  <si>
    <t>OPLÁŠTĚNÍ (ZPEVNĚNÍ) Z GEOTEXTILIE A GEOMŘÍŽOVIN</t>
  </si>
  <si>
    <t>separační geotextilie na vyměněném podloží 
plocha měřena softwarem (skladba 6 mimo propustky) viz C.2.2. SITUACE  
10,0+21,0+13,0+13,0+21,0+24,0=102,000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</si>
  <si>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</si>
  <si>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Vodorovné konstrukce</t>
  </si>
  <si>
    <t>30</t>
  </si>
  <si>
    <t>451312</t>
  </si>
  <si>
    <t>PODKLADNÍ A VÝPLŇOVÉ VRSTVY Z PROSTÉHO BETONU C12/15</t>
  </si>
  <si>
    <t>podkladní beton propustků viz výkresy propustků 
propustek v km 0,95816: 1,90*0,15*11,242=3,204 [A] 
propustek v km 1,86140: 1,70*0,15*9,49=2,420 [B] 
Celkem: A+B=5,624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</si>
  <si>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</si>
  <si>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</si>
  <si>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45152</t>
  </si>
  <si>
    <t>PODKLADNÍ A VÝPLŇOVÉ VRSTVY Z KAMENIVA DRCENÉHO</t>
  </si>
  <si>
    <t>podsyp propustků viz výkresy propustků 
propustek v km 0,95816: 1,60*0,20*11,242=3,597 [A] 
propustek v km 1,86140: 1,40*0,20*9,49=2,657 [B] 
Celkem: A+B=6,254 [C]</t>
  </si>
  <si>
    <t>položka zahrnuje dodávku předepsaného kameniva, mimostaveništní a vnitrostaveništní dopravu a jeho uložení  
není-li v zadávací dokumentaci uvedeno jinak, jedná se o nakupovaný materiál</t>
  </si>
  <si>
    <t>32</t>
  </si>
  <si>
    <t>46251</t>
  </si>
  <si>
    <t>ZÁHOZ Z LOMOVÉHO KAMENE</t>
  </si>
  <si>
    <t>vývařiště u propustku v km. 1,86140 viz C.2.8. 
1,20*0,80*0,50=0,480 [A]</t>
  </si>
  <si>
    <t>položka zahrnuje:  
- dodávku a zához lomového kamene předepsané frakce včetně mimostaveništní a vnitrostaveništní dopravy  
není-li v zadávací dokumentaci uvedeno jinak, jedná se o nakupovaný materiál</t>
  </si>
  <si>
    <t>33</t>
  </si>
  <si>
    <t>465512</t>
  </si>
  <si>
    <t>DLAŽBY Z LOMOVÉHO KAMENE NA MC</t>
  </si>
  <si>
    <t>Šikmé svahová čela propustků viz výkresy propustků 
propustek v km 0,95816: (2,8*3,00+3,2*3,00)*0,35=6,300 [A] 
propustek v km 1,86140: (1,8*6,00+2,1*4,00)*0,35=6,720 [B] 
Celkem: A+B=13,020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</si>
  <si>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</si>
  <si>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34</t>
  </si>
  <si>
    <t>467314</t>
  </si>
  <si>
    <t>STUPNĚ A PRAHY VODNÍCH KORYT Z PROSTÉHO BETONU C25/30</t>
  </si>
  <si>
    <t>Prahy ve dně u propustků viz výkresy propustků 
propustek v km 0,95816: 0,40*0,60*(3,00+3,00*1,3)=1,656 [A] 
propustek v km 1,86140: 0,40*0,60*(6,00+4,00*1,3)=2,688 [B] 
Celkem: A+B=4,344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</si>
  <si>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</si>
  <si>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</si>
  <si>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35</t>
  </si>
  <si>
    <t>56140</t>
  </si>
  <si>
    <t>KAMENIVO ZPEVNĚNÉ CEMENTEM</t>
  </si>
  <si>
    <t>SC C8/10  tl. 120 mm, plocha nové vozovky,  tloušťka dle C.2.4 -VZOROVÉ ŘEZY, tl. * (plocha komunikace měřená softwarem skladba 6 viz C.2.2. SITUACE) 
0,12*(10,0+28,0+21,0+13,0+13,0+21,0+24,0+31,0)=19,320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</si>
  <si>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</si>
  <si>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36</t>
  </si>
  <si>
    <t>56330</t>
  </si>
  <si>
    <t>VOZOVKOVÉ VRSTVY ZE ŠTĚRKODRTI</t>
  </si>
  <si>
    <t>výměna podloží tl. 0,5 m, plocha měřena softwarem (skladba 6 mimo propustky) viz C.2.2. SITUACE  
0,5*(10,0+21,0+13,0+13,0+21,0+24,0)=51,000 [A]</t>
  </si>
  <si>
    <t>- dodání kameniva předepsané kvality a zrnitosti  
- rozprostření a zhutnění vrstvy v předepsané tloušťce  
- zřízení vrstvy bez rozlišení šířky, pokládání vrstvy po etapách  
- nezahrnuje postřiky, nátěry</t>
  </si>
  <si>
    <t>37</t>
  </si>
  <si>
    <t>vrstva ŠDa fr. 0-32 tl. 150 mm, podkladní vrstva nové vozovky  
tl. * (plocha komunikace měřená softwarem skladba 6 viz C.2.2. SITUACE):  
0,15*(10,0+28,0+21,0+13,0+13,0+21,0+24,0+31,0)=24,150 [A]</t>
  </si>
  <si>
    <t>38</t>
  </si>
  <si>
    <t>56933</t>
  </si>
  <si>
    <t>ZPEVNĚNÍ KRAJNIC ZE ŠTĚRKODRTI TL. DO 150MM</t>
  </si>
  <si>
    <t>"doplnění nezpevněných krajnic tl. 0,15 m, délky dle C.2.2. SITUACE * šířka 0,5 m  
km 0,540 - 2,200, (2200,0-540,0)*0,50*2=1 660,000 [A]</t>
  </si>
  <si>
    <t>- dodání kameniva předepsané kvality a zrnitosti  
- rozprostření a zhutnění vrstvy v předepsané tloušťce  
- zřízení vrstvy bez rozlišení šířky, pokládání vrstvy po etapách</t>
  </si>
  <si>
    <t>39</t>
  </si>
  <si>
    <t>572113</t>
  </si>
  <si>
    <t>INFILTRAČNÍ POSTŘIK Z EMULZE DO 0,5KG/M2</t>
  </si>
  <si>
    <t>infiltrační postřik emulzí 0,3 kg/m2 na vrstvu SC C8/10:  
plocha komunikace měřená softwarem skladba 6 viz C.2.2. SITUACE 
10,0+28,0+21,0+13,0+13,0+21,0+24,0+31,0=161,000 [A]</t>
  </si>
  <si>
    <t>- dodání všech předepsaných materiálů pro postřiky v předepsaném množství  
- provedení dle předepsaného technologického předpisu  
- zřízení vrstvy bez rozlišení šířky, pokládání vrstvy po etapách  
- úpravu napojení, ukončení</t>
  </si>
  <si>
    <t>40</t>
  </si>
  <si>
    <t>572213</t>
  </si>
  <si>
    <t>SPOJOVACÍ POSTŘIK Z EMULZE DO 0,5KG/M2</t>
  </si>
  <si>
    <t>spodní spojovací postřik emulzí 0,5kg/m2 
skladba 5 viz C.2.2. SITUACE 2190,0+4630,0+1870,0=8 690,000 [A] 
skladba 6 viz C.2.2. SITUACE 10,0+28,0+21,0+13,0+13,0+21,0+24,0+31,0=161,000 [B] 
vrchní spojovací postřik emulzí 0,3kg/m2,  pod obrusnou vrstvu: 
skladba 5 viz C.2.2. SITUACE 2190,0+4630,0+1870,0=8 690,000 [C] 
skladba 6 viz C.2.2. SITUACE 10,0+28,0+21,0+13,0+13,0+21,0+24,0+31,0=161,000 [D] 
Celkem: A+B+C+D=17 702,000 [E]</t>
  </si>
  <si>
    <t>41</t>
  </si>
  <si>
    <t>574A43</t>
  </si>
  <si>
    <t>ASFALTOVÝ BETON PRO OBRUSNÉ VRSTVY ACO 11 TL. 50MM</t>
  </si>
  <si>
    <t>ACO 11 tl. 50 mm, plocha vozovky dle C.2.2.-SITUACE, tloušťka dle C.2.4 -VZOROVÉ ŘEZY:  
skladba 5: 2190,0+4630,0+1870,0=8 690,000 [A] 
skladba 6: 10,0+28,0+21,0+13,0+13,0+21,0+24,0+31,0=161,000 [B] 
Celkem: A+B=8 851,000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</si>
  <si>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</si>
  <si>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42</t>
  </si>
  <si>
    <t>574C06</t>
  </si>
  <si>
    <t>ASFALTOVÝ BETON PRO LOŽNÍ VRSTVY ACL 16+, 16S</t>
  </si>
  <si>
    <t>vyrovnávka ACL 16+ tl. do 70 mm, plocha skladba 5 dle C.2.2.-SITUACE, tloušťka dle C.2.4 -VZOROVÉ ŘEZY:  
0,07*(2190,0+4630,0+1870,0)=608,300 [A]</t>
  </si>
  <si>
    <t>43</t>
  </si>
  <si>
    <t>574C56</t>
  </si>
  <si>
    <t>ASFALTOVÝ BETON PRO LOŽNÍ VRSTVY ACL 16+, 16S TL. 60MM</t>
  </si>
  <si>
    <t>ACL 16+ tl. 60 mm, plocha skladba 6 dle C.2.2.-SITUACE, tloušťka dle C.2.4 -VZOROVÉ ŘEZY:  
10,0+28,0+21,0+13,0+13,0+21,0+24,0+31,0=161,000 [A]</t>
  </si>
  <si>
    <t>Potrubí</t>
  </si>
  <si>
    <t>44</t>
  </si>
  <si>
    <t>899524</t>
  </si>
  <si>
    <t>OBETONOVÁNÍ POTRUBÍ Z PROSTÉHO BETONU DO C25/30</t>
  </si>
  <si>
    <t>obetonování propustků viz výkresy propustků 
propustek v km 0,95816: (1,505*1,403-3,14*0,4*0,4)*11,242=18,090 [A] 
propustek v km 1,86140: (1,305*1,203-3,14*0,3*0,3)*9,49=12,217 [B] 
Celkem: A+B=30,307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</si>
  <si>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</si>
  <si>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</si>
  <si>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45</t>
  </si>
  <si>
    <t>91228</t>
  </si>
  <si>
    <t>SMĚROVÉ SLOUPKY Z PLAST HMOT VČETNĚ ODRAZNÉHO PÁSKU</t>
  </si>
  <si>
    <t>bílé sloupky dle požadavku policie km 0,540 - 2,200, po 50ti m, obousměrně, celkem 66 ks 
červené sloupky na účelové komunikace, v tomto úseku nejsou účelové komunikace celkem 0 ks 
66+0=66,000 [A]</t>
  </si>
  <si>
    <t>položka zahrnuje:  
- dodání a osazení sloupku včetně nutných zemních prací  
- vnitrostaveništní a mimostaveništní doprava  
- odrazky plastové nebo z retroreflexní fólie</t>
  </si>
  <si>
    <t>46</t>
  </si>
  <si>
    <t>91267</t>
  </si>
  <si>
    <t>ODRAZKY NA SVODIDLA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</si>
  <si>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112 stromů, celkem odrazek 112*2=224,000 [A]</t>
  </si>
  <si>
    <t>- kompletní dodávka se všemi pomocnými a doplňujícími pracemi a součástmi</t>
  </si>
  <si>
    <t>47</t>
  </si>
  <si>
    <t>914141</t>
  </si>
  <si>
    <t>DOPRAV ZNAČ ZÁKL VEL OCEL FÓLIE TŘ 3 - DODÁVKA A MONT</t>
  </si>
  <si>
    <t>IS12a 1=1,000 [C] 
IS12b 1=1,000 [D] 
Celkem: C+D=2,000 [E]</t>
  </si>
  <si>
    <t>položka zahrnuje:  
- dodávku a montáž značek v požadovaném provedení</t>
  </si>
  <si>
    <t>48</t>
  </si>
  <si>
    <t>914921</t>
  </si>
  <si>
    <t>SLOUPKY A STOJKY DOPRAVNÍCH ZNAČEK Z OCEL TRUBEK DO PATKY - DODÁVKA A MONTÁŽ</t>
  </si>
  <si>
    <t>Sloupky a patky pro označení zastávek. 2=2,000 [A]</t>
  </si>
  <si>
    <t>položka zahrnuje:  
- sloupky a upevňovací zařízení včetně jejich osazení (betonová patka, zemní práce)</t>
  </si>
  <si>
    <t>49</t>
  </si>
  <si>
    <t>915111</t>
  </si>
  <si>
    <t>VODOROVNÉ DOPRAVNÍ ZNAČENÍ BARVOU HLADKÉ - DODÁVKA A POKLÁDKA</t>
  </si>
  <si>
    <t>V4 
(1660*0,125)*2=415,000 [A]</t>
  </si>
  <si>
    <t>položka zahrnuje:  
- dodání a pokládku nátěrového materiálu (měří se pouze natíraná plocha)  
- předznačení a reflexní úpravu</t>
  </si>
  <si>
    <t>50</t>
  </si>
  <si>
    <t>915211</t>
  </si>
  <si>
    <t>VODOROVNÉ DOPRAVNÍ ZNAČENÍ PLASTEM HLADKÉ - DODÁVKA A POKLÁDKA</t>
  </si>
  <si>
    <t>51</t>
  </si>
  <si>
    <t>918358</t>
  </si>
  <si>
    <t>PROPUSTY Z TRUB DN 600MM</t>
  </si>
  <si>
    <t>propustek v km 1,86140 dl. 9,49=9,490 [A]</t>
  </si>
  <si>
    <t>Položka zahrnuje:  
- dodání a položení potrubí z trub z dokumentací předepsaného materiálu a předepsaného průměru  
- případné úpravy trub (zkrácení, šikmé seříznutí)  
Nezahrnuje podkladní vrstvy a obetonování.</t>
  </si>
  <si>
    <t>52</t>
  </si>
  <si>
    <t>91836</t>
  </si>
  <si>
    <t>PROPUSTY Z TRUB DN 800MM</t>
  </si>
  <si>
    <t>propustek v km 0,95816 dl. 11,242=11,242 [A]</t>
  </si>
  <si>
    <t>53</t>
  </si>
  <si>
    <t>919155</t>
  </si>
  <si>
    <t>ŘEZÁNÍ OCELOVÝCH PROFILŮ PRŮŘEZU PŘES 700MM2</t>
  </si>
  <si>
    <t>řezání zápor vystupujících nad povrch 
propustek v km 0,95816 celkem 4=4,000 [A] 
propustek v km 1,86140 celkem 4=4,000 [B] 
Celkem: A+B=8,000 [C]</t>
  </si>
  <si>
    <t>položka zahrnuje řezání ocelových profilů bez ohledu na tvar a způsob provedení. Nezahrnuje řezání kolejnic, to se vykáže v SD 54.</t>
  </si>
  <si>
    <t>54</t>
  </si>
  <si>
    <t>931317</t>
  </si>
  <si>
    <t>TĚSNĚNÍ DILATAČ SPAR ASF ZÁLIVKOU PRŮŘ DO 1000MM2</t>
  </si>
  <si>
    <t>zalití proříznuté pracovní spáry, délky dle C.2.2.-SITUACE 
spára na konci a v propuscích 4,46+5,052*2+5,40+5,50*2+5,50=36,464 [A]</t>
  </si>
  <si>
    <t>položka zahrnuje dodávku a osazení předepsaného materiálu, očištění ploch spáry před úpravou, očištění okolí spáry po úpravě  
nezahrnuje těsnící profil</t>
  </si>
  <si>
    <t>55</t>
  </si>
  <si>
    <t>966346</t>
  </si>
  <si>
    <t>BOURÁNÍ PROPUSTŮ Z TRUB DN DO 400MM</t>
  </si>
  <si>
    <t>propust v km 1,86140 dl. 9,49 m =9,490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</si>
  <si>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</si>
  <si>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56</t>
  </si>
  <si>
    <t>967138</t>
  </si>
  <si>
    <t>VYBOURÁNÍ ČÁSTÍ KONSTRUKCÍ KAMENNÝCH NA MC S ODVOZEM</t>
  </si>
  <si>
    <t>bourání kamenného rámového propustku v km 0,95816: 1,00*9,00*0,40*2+1,50*9,00*0,40=12,600 [A] 
bourání čel propustku v km 1,86140: 1,80*1,20*0,50*2=2,160 [B] 
Celkem: A+B=14,760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</si>
  <si>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</si>
  <si>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102.2</t>
  </si>
  <si>
    <t>Sanace silnice III/30324 od km 0,540 do 2,200</t>
  </si>
  <si>
    <t>celkem položka 122738 - 651,750*1,9 =1 238,325 [A]</t>
  </si>
  <si>
    <t>celkem položka 113328 - 364,980*2,0=729,960 [A]  t</t>
  </si>
  <si>
    <t>celkem položka 113138 - 130,350*2,4 =312,840 [A] t</t>
  </si>
  <si>
    <t>ODVOZ NA SKLÁDKU URČENOU DODAVATELEM</t>
  </si>
  <si>
    <t>průměrná tloušťka 0,10m * předpoklad sanace 15% plochy komunikace (měřeno softwarem, plocha 5 viz C.2.2. SITUACE) 
0,10*0,15*(2190,0+4630,0+1870,0)=130,350 [A]</t>
  </si>
  <si>
    <t>průměrná tloušťka 0,28m * předpoklad sanace 15% plochy komunikace (měřeno softwarem, plocha 5 viz C.2.2. SITUACE) 
0,28*0,15*(2190,0+4630,0+1870,0)=364,980 [A]</t>
  </si>
  <si>
    <t>odkopávky pro výměnu podloží tl. 0,5 m, předpoklad sanace 15% plochy komunikace (měřeno softwarem, plocha 5 viz C.2.2. SITUACE) 
0,5*0,15*(2190,0+4630,0+1870,0)=651,750 [A]</t>
  </si>
  <si>
    <t>pláň komunikace 
předpoklad sanace 15% plochy komunikace (měřeno softwarem, plocha 5 viz C.2.2. SITUACE) 
0,15*(2190,0+4630,0+1870,0)=1 303,500 [A]</t>
  </si>
  <si>
    <t>separační geotextilie na vyměněném podloží 
předpoklad sanace 15% plochy komunikace (měřeno softwarem, plocha 5 viz C.2.2. SITUACE) 
0,15*(2190,0+4630,0+1870,0)=1 303,500 [A]</t>
  </si>
  <si>
    <t>SC C8/10  tl. 120 mm 
předpoklad sanace 15% plochy komunikace (měřeno softwarem, plocha 5 viz C.2.2. SITUACE) 
0,12*0,15*(2190,0+4630,0+1870,0)=156,420 [A]</t>
  </si>
  <si>
    <t>výměna podloží tl. 0,5 m, předpoklad sanace 15% plochy komunikace (měřeno softwarem, plocha 5 viz C.2.2. SITUACE) 
0,5*0,15*(2190,0+4630,0+1870,0)=651,750 [A]</t>
  </si>
  <si>
    <t>vrstva ŠDa fr. 0-32 tl. 150 mm  
předpoklad sanace 15% plochy komunikace (měřeno softwarem, plocha 5 viz C.2.2. SITUACE) 
0,15*0,15*(2190,0+4630,0+1870,0)=195,525 [A]</t>
  </si>
  <si>
    <t>infiltrační postřik emulzí 0,3 kg/m2 na vrstvu SC C8/10:  
předpoklad sanace 15% plochy komunikace (měřeno softwarem, plocha 5 viz C.2.2. SITUACE) 
0,15*(2190,0+4630,0+1870,0)=1 303,500 [A]</t>
  </si>
  <si>
    <t>SO 103</t>
  </si>
  <si>
    <t>Silnice III/30324 od km 2,200 do 2,800</t>
  </si>
  <si>
    <t>103.1</t>
  </si>
  <si>
    <t>celkem položka 122738 - 56,73+218,20=274,930 [A] 
celkem položka 131738 - 198,497=198,497 [B] 
celkem položky 129945,129946 - (38,0+7,5)*0,2 m3/m =9,100 [C] 
Celkem: (A+B+C)*1,9=916,801 [D]</t>
  </si>
  <si>
    <t>poplatky za uložení podkladních vrstev - evidovaná skládka s poplatkem dle zadávacích podmínek zadavatele. Skládka bude řešena v režii dodavatele.</t>
  </si>
  <si>
    <t>celkem položka 113328 - 55,00*2,0=110,000 [A]</t>
  </si>
  <si>
    <t>celkem položka 113138 - 12,5*2,4=30,000 [A] t</t>
  </si>
  <si>
    <t>celkem položka 967138 - 21,805*2,0=43,610 [B]</t>
  </si>
  <si>
    <t>na vtoku a výtoku propustku v km 2,22548: 6,0*2=12,000 [A] 
Předpoklad v případě nutnosti vzniklých při průběhu stavby z hlediska akuálního stavu křovin. 
200=200,000 [B] 
Celkem: A+B=212,000 [C]</t>
  </si>
  <si>
    <t>2 ks jasan =2,000 [A] 
Předpoklad v případě nutnosti vzniklých při průběhu stavby z hlediska akuálního stavu stromů 
5=5,000 [B] 
Celkem: A+B=7,000 [C]</t>
  </si>
  <si>
    <t>průměrná tloušťka 0,05m * plocha (měřeno softwarem, plocha 8 viz C.3.2. SITUACE) 
propustek v km 2,22548: 0,05*36,0=1,800 [A] 
podél nástupních hran zastávek 0,05*9,0*2=0,900 [B] 
podél opěrné zdi 0,05*196,0=9,800 [C] 
Celkem: A+B+C=12,500 [D]</t>
  </si>
  <si>
    <t>průměrná tloušťka 0,22m * plocha (měřeno softwarem, plocha 8 viz C.3.2. SITUACE) 
propustek v km 2,22548: 0,22*36,0=7,920 [A] 
podél nástupních hran zastávek 0,22*9,0*2=3,960 [B] 
podél opěrné zdi 0,22*196,0=43,120 [C] 
Celkem: A+B+C=55,000 [D]</t>
  </si>
  <si>
    <t>113728</t>
  </si>
  <si>
    <t>FRÉZOVÁNÍ ZPEVNĚNÝCH PLOCH ASFALTOVÝCH</t>
  </si>
  <si>
    <t>do frakce 0-32 mm včetně případného předrcení pro zpětné využití na stavbě vč. naložení, odvozu a uložení na mezideponii dle ZOP do dodavatelem určené vzdálenosti, zhotovitel v ceně zohlední možnost zpětného využití recyklovaného materiálu</t>
  </si>
  <si>
    <t>průměrná tloušťka 0,11m * plocha (měřeno softwarem, plocha 8 viz C.3.2. SITUACE) 
propustek v km 2,22548: 0,11*36,0=3,960 [A] 
podél nástupních hran zastávek 0,11*9,0*2=1,980 [B] 
podél opěrné zdi 0,11*196,0=21,560 [C] 
Celkem: A+B+C=27,500 [D]</t>
  </si>
  <si>
    <t>proříznutí pracovní spáry, délky dle C.3.2.-SITUACE 
spára na konci, v přípojích, v propuscích 60,0+23,0+17,97+18,0+18,0+4,6*2+7,80=153,970 [A]</t>
  </si>
  <si>
    <t>odkopávky nezpevněných krajnic tl. 0,1 m, délky dle C.3.2. SITUACE * průměrná šířka 0,6 m 
(374,0+566,0+5,5)*0,10*0,60=56,730 [A]</t>
  </si>
  <si>
    <t>odkopávky příkopu, délky dle C.3.2. SITUACE 
(293,0+267,0+21,5+9,0+12,0+9,0+42,5)*0,30 m3/m =196,200 [A] 
přeložení příkopu podél nástupních hran zastávek (19,0+25,0)*0,50 m3/m =22,000 [B] 
Celkem: A+B=218,200 [C]</t>
  </si>
  <si>
    <t>čištění vozovky před každým spojovacím postřikem, 2x plocha vozovky viz C.2.2. situace:  
úseky nadvýšení (skladba 7) 2*(98,0+2380,0+130,0)=5 216,000 [A] 
úseky nového krytu (skladba 8) 2*(36,0+9,0+9,0+196,0)=500,000 [B] 
Celkem: A+B=5 716,000 [C] 
Čištění přilehlých vozovek znečištěných stavbou budou čištěny průběžně na náklad stavby.</t>
  </si>
  <si>
    <t>čištění sjezdů viz C.3.2. situace:  
4,0+9,0+3,0+22,0=38,000 [A]</t>
  </si>
  <si>
    <t>čištění sjezdů viz C.3.2. situace:  
7,5=7,500 [A]</t>
  </si>
  <si>
    <t>jámy pro propustky viz výkresy propustků 
propustek v km 2,22548: 4,6*2,01*10,832=100,153 [A] 
propustek v km 2,68503: 3,8*(2,968-0,38)*10,00=98,344 [B] 
Celkem: A+B=198,497 [C]</t>
  </si>
  <si>
    <t>17120</t>
  </si>
  <si>
    <t>ULOŽENÍ SYPANINY DO NÁSYPŮ A NA SKLÁDKY BEZ ZHUTNĚNÍ</t>
  </si>
  <si>
    <t>celkem položka 122738 - 56,730+218,20=274,930 [A] 
celkem položka 131738 - 198,497=198,497 [B] 
celkem položky 129945,129946 - (38,00+7,50)*0,2 m3/m =9,100 [C] 
Celkem: A+B+C=482,527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</si>
  <si>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</si>
  <si>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</si>
  <si>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</si>
  <si>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materiál mezi obruby a palisády nástupních ploch 
1,70*0,70*15,5*2=36,890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</si>
  <si>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</si>
  <si>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propustků viz výkresy propustků 
propustek v km 2,22548: (4,8*1,76-2,8)*10,832=61,179 [A] 
propustek v km 2,68503: (4,2*(2,968-0,38-0,35)-1,505*1,402)*10,00=72,896 [B] 
Celkem: A+B=134,075 [C]</t>
  </si>
  <si>
    <t>pláň komunikace plocha vozovky viz C.3.2. situace skladba 8 
plocha komunikace měřená softwarem  
36,0+9,0+9,0+196,0=250,000 [A] 
pláň pod propustkami viz výkresy propustků 
propustek v km 2,22548: 2,5*10,832=27,080 [B] 
propustek v km 2,68503: 1,20*10,721=12,865 [C] 
Celkem: A+B+C=289,945 [D]</t>
  </si>
  <si>
    <t>viz C.3.2 SITUACE 
po čištění a přeložení příkopů, průměrně 1,5m2/m příkopu 
(293,0+267,0+21,5+9,0+12,0+9,0+42,5)*1,50+(19,0+25,0)*1,5=1 047,000 [A] 
úprava ploch na vtoku a výtoku propustků 3,0*2*2=12,000 [B] 
Celkem: A+B=1 059,000 [C]</t>
  </si>
  <si>
    <t>celkem dle návrhu v RDS dokumentaci z HEB 140 
celkem svislé zápory propustek v km 2,22548: 4*0,0337*5,0+2*0,0337*3,0=0,876 [A] 
celkem svislé zápory propustek v km 2,68503: 8*0,0337*6,0=1,618 [B] 
Celkem: A+B=2,494 [C]</t>
  </si>
  <si>
    <t>22694</t>
  </si>
  <si>
    <t>ZÁPOROVÉ PAŽENÍ Z KOVU DOČASNÉ</t>
  </si>
  <si>
    <t>celkem dle návrhu v RDS dokumentaci z 2xU240mm 
celkem vodorovné převázky v km 2,22548: 1,2*0,0332*2*2=0,159 [A] t</t>
  </si>
  <si>
    <t>položka zahrnuje opotřebení ocelových zápor, jejich osazení do připravených vrtů včetně zabetonování konců a obsypu, případně jejich zaberanění a jejich odstranění. Ocelová převázka se započítá do výsledné hmotnosti.</t>
  </si>
  <si>
    <t>propustek v km 2,22548 celkem předpoklad 0,1*4,6*2,01=0,925 [A] 
propustek v km 2,68503 celkem předpoklad 0,1*3,8*(2,968-0,38)=0,983 [B] 
Celkem: A+B=1,908 [C]</t>
  </si>
  <si>
    <t>vrty pro zápory propustek v km 2,22548: 4,5*4+3,0*2=24,000 [A] 
vrty pro zápory propustek v km 2,68503: 5,5*8=44,000 [B] 
vrty pro šikmé kotvy pažení 2,22548: 8,0*4=32,000 [C] 
Celkem: A+B+C=100,000 [D]</t>
  </si>
  <si>
    <t>285378</t>
  </si>
  <si>
    <t>KOTVENÍ NA POVRCHU Z PŘEDPÍNACÍ VÝZTUŽE DL. DO 10M</t>
  </si>
  <si>
    <t>celkem šikmé kotvy záporového pažení v km 2,22548 - 4 ks =4,000 [A]</t>
  </si>
  <si>
    <t>položka zahrnuje dodávku předepsané kotvy, případně její protikorozní úpravu, její osazení do vrtu, zainjektování a napnutí, případně opěrné desky  
nezahrnuje vrty</t>
  </si>
  <si>
    <t>Svislé konstrukce</t>
  </si>
  <si>
    <t>32732</t>
  </si>
  <si>
    <t>ZDI OPĚR, ZÁRUB, NÁBŘEŽ ZE ŽELEZOBET</t>
  </si>
  <si>
    <t>palisády kolem nástupních ploch zastávek 
(14,50*2+2,10*4)*0,20*1,50=11,220 [A]</t>
  </si>
  <si>
    <t>podkladní beton propustek v km 2,68503 
1,90*0,15*10,721=3,055 [A]</t>
  </si>
  <si>
    <t>podsyp propustek v km 2,68503 
1,60*0,20*10,721=3,431 [A]</t>
  </si>
  <si>
    <t>45157</t>
  </si>
  <si>
    <t>PODKLADNÍ A VÝPLŇOVÉ VRSTVY Z KAMENIVA TĚŽENÉHO</t>
  </si>
  <si>
    <t>lože propustek v km 2,22548 
3,00*0,25*10,832=8,124 [A]</t>
  </si>
  <si>
    <t>46138</t>
  </si>
  <si>
    <t>PATKY ZE ŽELEZOBETONU VČET VÝZTUŽE</t>
  </si>
  <si>
    <t>Patky pro kotvení zábradelního svodidla na propustku v km 2,22548 
0,50*0,50*0,62*6=0,930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</si>
  <si>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</si>
  <si>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Šikmé svahová čela propustků a úpravy na vtoku a výtoku viz výkresy propustků 
propustek v km 2,22548: (4,3*6,00+4,9*6,00)*0,35=19,320 [A] 
propustek v km 2,68503: (3,0*5,00+1,102*1,00)*0,35=5,636 [B] 
Celkem: A+B=24,956 [C]</t>
  </si>
  <si>
    <t>Prahy ve dně u propustků viz výkresy propustků 
propustek v km 0,95816: 0,40*0,60*(6,00+6,00*1,3)=3,312 [A] 
propustek v km 1,86140: 0,40*0,60*5,00=1,200 [B] 
Celkem: A+B=4,512 [C]</t>
  </si>
  <si>
    <t>SC C8/10  tl. 120 mm, plocha nové vozovky,  tloušťka dle C.3.4 -VZOROVÉ ŘEZY, tl. * (plocha komunikace měřená softwarem skladba 8 viz C.3.2. SITUACE) 
0,12*(36,0+9,0+9,0+196,0)=30,000 [A]</t>
  </si>
  <si>
    <t>"vrstva ŠDa fr. 0-32 tl. 150 mm, podkladní vrstva nové vozovky  
tl. * (plocha komunikace měřená softwarem skladba 8 viz C.3.2. SITUACE): 0,15*(36,0+9,0+9,0+196,0)=37,500 [A] 
vrstva ŠDa fr. 0-32 tl. 100 mm, dosypání povrchů štěrkodrtí skladba 9 viz C.3.2. 
0,10*(95,0+22,0)=11,700 [B] 
vrstva ŠDa fr. 0-32 tl. 150 mm, podkladní vrstva nástupních ploch zastávek  
tl. * (plocha komunikace měřená softwarem skladba 10 + liniová dlažba viz C.3.2. SITUACE): 0,15*(24,5+23,5)=7,200 [C] 
Celkem: A+B+C=56,400 [D]</t>
  </si>
  <si>
    <t>doplnění nezpevněných krajnic tl. 0,15 m, délky dle C.3.2. SITUACE * šířka 0,5 m  
(374,0+566,0+5,5)*0,50*2=945,500 [A]</t>
  </si>
  <si>
    <t>infiltrační postřik emulzí 0,3 kg/m2 na vrstvu SC C8/10:  
plocha komunikace měřená softwarem skladba 8 viz C.3.2. SITUACE 
36,0+9,0+9,0+196,0=250,000 [A]</t>
  </si>
  <si>
    <t>spodní spojovací postřik emulzí 0,5kg/m2 
skladba 7 viz C.3.2. SITUACE 98,0+2380,0+132,0=2 610,000 [A] 
skladba 8 viz C.3.2. SITUACE 36,0+9,0+9,0+196,0=250,000 [B] 
vrchní spojovací postřik emulzí 0,3kg/m2,  pod obrusnou vrstvu: 
skladba 7 viz C.3.2. SITUACE 98,0+2380,0+132,0=2 610,000 [C] 
skladba 8 viz C.3.2. SITUACE 36,0+9,0+9,0+196,0=250,000 [D] 
Celkem: A+B+C+D=5 720,000 [E]</t>
  </si>
  <si>
    <t>ACO 11 tl. 50 mm, plocha vozovky dle C.3.2.-SITUACE, tloušťka dle C.3.4 -VZOROVÉ ŘEZY:  
skladba 7: 98,0+2380,0+132,0=2 610,000 [A] 
skladba 8: 36,0+9,0+9,0+196,0=250,000 [B] 
Celkem: A+B=2 860,000 [C]</t>
  </si>
  <si>
    <t>vyrovnávka ACL 16+ tl. do 70 mm, plocha skladba 7 dle C.3.2.-SITUACE, tloušťka dle C.3.4 -VZOROVÉ ŘEZY: 
 0,07*(98,0+2380,0+132,0)=182,700 [A]</t>
  </si>
  <si>
    <t>ACL 16+ tl. 60 mm, plocha skladba 8 dle C.3.2.-SITUACE, tloušťka dle C.3.4 -VZOROVÉ ŘEZY 
 36,0+9,0+9,0+196,0=250,000 [A]</t>
  </si>
  <si>
    <t>582611</t>
  </si>
  <si>
    <t>KRYTY Z BETON DLAŽDIC SE ZÁMKEM ŠEDÝCH TL 60MM DO LOŽE Z KAM</t>
  </si>
  <si>
    <t>Nástupní plochy zastávek skladba 10 viz C.3.2. SITUACE 
21,0+20,0=41,000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</si>
  <si>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</si>
  <si>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582614</t>
  </si>
  <si>
    <t>KRYTY Z BETON DLAŽDIC SE ZÁMKEM BAREV TL 60MM DO LOŽE Z KAM</t>
  </si>
  <si>
    <t>11,00*0,35*2=7,700 [A]</t>
  </si>
  <si>
    <t>58261A</t>
  </si>
  <si>
    <t>KRYTY Z BETON DLAŽDIC SE ZÁMKEM BAREV RELIÉF TL 60MM DO LOŽE Z KAM</t>
  </si>
  <si>
    <t>1,00*1,00*2=2,000 [A]</t>
  </si>
  <si>
    <t>obetonování propustku v km 2,68503 
(1,505*1,402-3,14*0,4*0,4)*10,721=17,235 [A]</t>
  </si>
  <si>
    <t>911GA</t>
  </si>
  <si>
    <t>SVODIDLO DŘEVOOCELOVÉ, ÚROVEŇ ZADRŽ N2</t>
  </si>
  <si>
    <t>Nově navržené dřevoocelové svodidlo na propustku v km 2,22548 
délka 24,0=24,000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</si>
  <si>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</si>
  <si>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bílé sloupky dle požadavku policie km 2,200 - 2,500, po 50ti m, obousměrně, 12 ks 
bílé sloupky 2,660 - 2,730 3ks 
červené sloupky na účelové komunikace mimo obec, v tomto úseku nejsou účelové komunikace celkem 0 ks 
12+3+0=15,000 [A]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</si>
  <si>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21 stromů, celkem odrazek 21*2=42,000 [A]</t>
  </si>
  <si>
    <t>Nové značky pro označení zastávek. 
IJ4b 2=2,000 [A] 
IJ4c 2=2,000 [B] 
IS12a 1=1,000 [C] 
IS12b 1=1,000 [D] 
IS03a 1=1,000 [F] 
P02 1=1,000 [G] 
P01 1=1,000 [H] 
E02b 1=1,000 [I] 
Celkem: A+B+C+D+F+G+H+I=10,000 [J]</t>
  </si>
  <si>
    <t>Sloupky a patky pro označení zastávek. 9=9,000 [A]</t>
  </si>
  <si>
    <t>V4 
(600*0,125)*2=150,000 [A]</t>
  </si>
  <si>
    <t>91722</t>
  </si>
  <si>
    <t>CHODNÍKOVÉ OBRUBY Z BETONOVÝCH OBRUBNÍKŮ</t>
  </si>
  <si>
    <t>Zastávkové, přechodové a chodníkové obrubníky podél nástupních hran zastávek 
15,5*2=31,000 [A]</t>
  </si>
  <si>
    <t>Položka zahrnuje veškerý materiál, výrobky a polotovary, včetně mimostaveništní a vnitrostaveništní dopravy (rovněž přesuny), včetně naložení a složení,případně s uložením.  
Položka obruby a zpomalovací prahy zahrnuje i betonové lože i boční betonovou opěrku.</t>
  </si>
  <si>
    <t>propustek v km 2,68503 dl. 10,721=10,721 [A]</t>
  </si>
  <si>
    <t>57</t>
  </si>
  <si>
    <t>91839</t>
  </si>
  <si>
    <t>PROPUSTY Z TRUB DN PŘES 1600MM</t>
  </si>
  <si>
    <t>propustek v km 2,22548 dl. 10,832=10,832 [A]</t>
  </si>
  <si>
    <t>58</t>
  </si>
  <si>
    <t>řezání zápor vystupujících nad povrch 
propustek v km 2,22548 celkem 6 
propustek v km 2,68503 celkem 8 
6+8=14,000 [A]</t>
  </si>
  <si>
    <t>59</t>
  </si>
  <si>
    <t>zalití proříznuté pracovní spáry, délky dle C.3.2.-SITUACE 
spára na konci a v propuscích 60,0+23,0+17,97+18,0+18,0+4,6*2+7,80=153,970 [A]</t>
  </si>
  <si>
    <t>60</t>
  </si>
  <si>
    <t>bourání kamenného rámového propustku v km 2,22548: 1,10*10,00*0,40*2+1,00*10,00*0,40=12,800 [A] 
bourání kamenného rámového propustku v km 2,68503: 0,70*10,72*0,40*3=9,005 [B] 
Celkem: A+B=21,805 [C]</t>
  </si>
  <si>
    <t>103.2</t>
  </si>
  <si>
    <t>Sanace silnice III/30324 od km 2,200 do 2,800</t>
  </si>
  <si>
    <t>celkem položka 122738 - 195,750 =195,750 [A] m3</t>
  </si>
  <si>
    <t>celkem položka 113328 - 86,130*2,0=172,260 [A]  t</t>
  </si>
  <si>
    <t>celkem položka 113138 - 19,575*2,4=46,980 [A] t</t>
  </si>
  <si>
    <t>ODSTRANĚNÍ KRYTU ZPEVNĚNÝCH PLOCH S ASFALT POJIVEM, ODVOZ</t>
  </si>
  <si>
    <t>průměrná tloušťka 0,05m * předpoklad sanace 15% plochy komunikace (měřeno softwarem, plocha 7 viz C.3.2. SITUACE) 
0,05*0,15*(98,0+2380,0+132,0)=19,575 [A]</t>
  </si>
  <si>
    <t>ODSTRAN PODKL ZPEVNĚNÝCH PLOCH Z KAMENIVA NESTMEL, ODVOZ</t>
  </si>
  <si>
    <t>průměrná tloušťka 0,22m * předpoklad sanace 15% plochy komunikace (měřeno softwarem, plocha 7 viz C.3.2. SITUACE) 
0,22*0,15*(98,0+2380,0+132,0)=86,130 [A]</t>
  </si>
  <si>
    <t>11372</t>
  </si>
  <si>
    <t>průměrná tloušťka 0,11m * předpoklad sanace 15% plochy komunikace (měřeno softwarem, plocha 7 viz C.3.2. SITUACE) 
0,11*0,15*(98,0+2380,0+132,0)=43,065 [A]</t>
  </si>
  <si>
    <t>ODKOPÁVKY A PROKOPÁVKY OBECNÉ TŘ. I, ODVOZ</t>
  </si>
  <si>
    <t>odkopávky pro výměnu podloží tl. 0,5 m, předpoklad sanace 15% plochy komunikace (měřeno softwarem, plocha 7 viz C.3.2. SITUACE) 
0,5*0,15*(98,0+2380,0+132,0)=195,750 [A]</t>
  </si>
  <si>
    <t>pláň komunikace 
předpoklad sanace 15% plochy komunikace (měřeno softwarem, plocha 7 viz C.3.2. SITUACE) 
0,15*(98,0+2380,0+132,0)=391,500 [A]</t>
  </si>
  <si>
    <t>separační geotextilie na vyměněném podloží 
předpoklad sanace 15% plochy komunikace (měřeno softwarem, plocha 7 viz C.3.2. SITUACE) 
0,15*(98,0+2380,0+132,0)=391,500 [A]</t>
  </si>
  <si>
    <t>SC C8/10  tl. 120 mm 
předpoklad sanace 15% plochy komunikace (měřeno softwarem, plocha 7 viz C.3.2. SITUACE) 
0,12*0,15*(98,0+2380,0+132,0)=46,980 [A]</t>
  </si>
  <si>
    <t>výměna podloží tl. 0,5 m, předpoklad sanace 15% plochy komunikace (měřeno softwarem, plocha 7 viz C.3.2. SITUACE) 
0,5*0,15*(98,0+2380,0+132,0)=195,750 [A]</t>
  </si>
  <si>
    <t>vrstva ŠDa fr. 0-32 tl. 150 mm  
předpoklad sanace 15% plochy komunikace (měřeno softwarem, plocha 7 viz C.3.2. SITUACE) 
0,15*0,15*(98,0+2380,0+132,0)=58,725 [A]</t>
  </si>
  <si>
    <t>infiltrační postřik emulzí 0,3 kg/m2 na vrstvu SC C8/10:  
předpoklad sanace 15% plochy komunikace (měřeno softwarem, plocha 7 viz C.3.2. SITUACE) 
0,15*(98,0+2380,0+132,0)=391,500 [A]</t>
  </si>
  <si>
    <t>SO 151</t>
  </si>
  <si>
    <t>Dočasné dopravní opatření</t>
  </si>
  <si>
    <t>027411a</t>
  </si>
  <si>
    <t>PROVIZORNÍ MOSTY - MONTÁŽ</t>
  </si>
  <si>
    <t>provizoria nebo přejezdné plechy položené na komunikaci v místě rekonstruovaného propustku, umožňující provoz po půlkách, včetně nájezdových ramp, provizorium bude v majetku dodavatele nebo si jej na své náklady zajistí,  celkem 8 ks propustků 
přejezdné plechy při výstavbě dešťové kanalizace a přípojek uličních vpustí pro zachování dopravy na délce SO 101, celkem 4 ks 
8+4=12,000 [A]</t>
  </si>
  <si>
    <t>027412a</t>
  </si>
  <si>
    <t>PROVIZORNÍ MOSTY - NÁJEMNÉ</t>
  </si>
  <si>
    <t>027413a</t>
  </si>
  <si>
    <t>PROVIZORNÍ MOSTY - DEMONTÁŽ</t>
  </si>
  <si>
    <t>113468</t>
  </si>
  <si>
    <t>ODSTRAN KRYTU ZPEVNĚNÝCH PLOCH ZE SILNIČ DÍLCŮ VČET PODKL, ODVOZ</t>
  </si>
  <si>
    <t>rozebrání provizorních komunikací 
propustek km 0,95816: 0,15*3,0*30,0=13,500 [A] 
propustek km 1,86140: 0,15*1,50*36,0=8,100 [B] 
propustek km 2,22548: 0,15*3,00*22,0=9,900 [C] 
propustek km 2,68503: 0,15*3,00*32,0=14,400 [D] 
propustek km 3,08400: 0,15*3,00*24,0=10,800 [E] 
propustek km 4,39970: 0,15*3,00*30,0=13,500 [F] 
propustek km 4,60800: 0,15*2,00*27,0=8,100 [G] 
Celkem: A+B+C+D+E+F+G=78,300 [H]</t>
  </si>
  <si>
    <t>ODKOPÁVKY A PROKOPÁVKY OBECNÉ TŘ. I, ODVOZ DO 20KM</t>
  </si>
  <si>
    <t>Rozebrání násypu provizorních komunikací s odvozem na skládku dodavatele, při použití místního materiálu je skládkovné započteno v jednotlivých objektech. 
propustek km 0,95816: 1,4*3,0*30,0=126,000 [A] 
propustek km 1,86140: 1,1*1,50*36,0*2=118,800 [B] 
propustek km 2,22548: 2,0*3,00*22,0*2=264,000 [C] 
propustek km 2,68503: 1,0*1,50*32,0=48,000 [D] 
propustek km 3,08400: 0,9*3,00*24,0=64,800 [E] 
propustek km 4,39970: 0,8*1,5*30,0=36,000 [F] 
propustek km 4,60800: 1,00*2,00*27,0*2=108,000 [G] 
Celkem: A+B+C+D+E+F+G=765,600 [H]</t>
  </si>
  <si>
    <t>17110</t>
  </si>
  <si>
    <t>ULOŽENÍ SYPANINY DO NÁSYPŮ SE ZHUTNĚNÍM</t>
  </si>
  <si>
    <t>Násyp provizorních komunikací místním materiálem nebo materiálem ve vlastnictví dodavatele 
propustek km 0,95816: 1,4*3,0*30,0=126,000 [A] 
propustek km 1,86140: 1,1*1,50*36,0*2=118,800 [B] 
propustek km 2,22548: 2,0*3,00*22,0*2=264,000 [C] 
propustek km 2,68503: 1,0*1,50*32,0=48,000 [D] 
propustek km 3,08400: 0,9*3,00*24,0=64,800 [E] 
propustek km 4,39970: 0,8*1,5*30,0=36,000 [F] 
propustek km 4,60800: 1,00*2,00*27,0*2=108,000 [G] 
Celkem: A+B+C+D+E+F+G=765,600 [H]</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</si>
  <si>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</si>
  <si>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32821a</t>
  </si>
  <si>
    <t>OPĚRNÝ SYSTÉM S LÍCEM Z BETON PANELŮ VÝŠ DO 2M</t>
  </si>
  <si>
    <t>tvoří záporu provizorních komunikací z betonových rámů 
předpokládá se přesouvání panelů ztratnost panelů se uvažuje 50% 
v ceně je započteno i rozebrání a odvoz na skládku dodavatele 
propustek v km 2,68503: 32,5*2,0=65,000 [A] 
propustek v km 4,39970: 30,0*2,0=60,000 [B] 
Celkem: A+B=125,000 [C]</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</si>
  <si>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panely,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</si>
  <si>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58300a</t>
  </si>
  <si>
    <t>KRYT ZE SINIČNÍCH DÍLCŮ (PANELŮ)</t>
  </si>
  <si>
    <t>provizorní komunikace 
předpokládá se přesouvání panelů ztratnost panelů se uvažuje 50% 
propustek km 0,95816: 0,15*3,0*30,0=13,500 [A] 
propustek km 1,86140: 0,15*1,50*36,0=8,100 [B] 
propustek km 2,22548: 0,15*3,00*22,0=9,900 [C] 
propustek km 2,68503: 0,15*3,00*32,0=14,400 [D] 
propustek km 3,08400: 0,15*3,00*24,0=10,800 [E] 
propustek km 4,39970: 0,15*3,00*30,0=13,500 [F] 
propustek km 4,60800: 0,15*2,00*27,0=8,100 [G] 
Celkem: A+B+C+D+E+F+G=78,300 [H]</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</si>
  <si>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</si>
  <si>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</si>
  <si>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</si>
  <si>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Přesun panelů do druhé polohy provizorní komunikace u propustku s dvěmi etapami využití panelů 
propustek km 1,86140: 1,50*36,0=54,000 [A] 
propustek km 2,22548: 3,00*22,0=66,000 [B] 
propustek km 4,60800: 2,00*27,0=54,000 [C] 
Celkem: A+B+C=174,000 [D]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</si>
  <si>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</si>
  <si>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911FA2</t>
  </si>
  <si>
    <t>SVODIDLO BETON, ÚROVEŇ ZADRŽ N2 VÝŠ 1,2M - MONTÁŽ S PŘESUNEM (BEZ DODÁVKY)</t>
  </si>
  <si>
    <t>propustek v km 2,68503: 42,0+2,0+6,0+2,0=52,000 [A] 
propustek v km 4,39970: 30,0=30,000 [B] 
Celkem: A+B=82,000 [C]</t>
  </si>
  <si>
    <t>položka zahrnuje:  
- dopravu demontovaného zařízení z dočasné skládky  
- jeho montáž a osazení na určeném místě  
- nutnou opravu poškozených částí  
- případnou náhradu zničených částí  
nezahrnuje podkladní vrstvu</t>
  </si>
  <si>
    <t>911FA3</t>
  </si>
  <si>
    <t>SVODIDLO BETON, ÚROVEŇ ZADRŽ N2 VÝŠ 1,2M - DEMONTÁŽ S PŘESUNEM</t>
  </si>
  <si>
    <t>položka zahrnuje:  
- demontáž a odstranění zařízení  
- jeho odvoz na předepsané místo</t>
  </si>
  <si>
    <t>911FA9a</t>
  </si>
  <si>
    <t>SVODIDLO BETON, ÚROVEŇ ZADRŽ N2 VÝŠ 1,2M - NÁJEM</t>
  </si>
  <si>
    <t>Nájemné za bet. svodidla 1=1,000 [A]</t>
  </si>
  <si>
    <t>položka zahrnuje denní sazbu za pronájem zařízení  
počet měrných jednotek se určí jako součin délky zařízení a počtu dnů použití</t>
  </si>
  <si>
    <t>914132</t>
  </si>
  <si>
    <t>DOPRAVNÍ ZNAČKY ZÁKLADNÍ VELIKOSTI OCELOVÉ FÓLIE TŘ 2 - MONTÁŽ S PŘEMÍSTĚNÍM</t>
  </si>
  <si>
    <t>dopravní značení pro SO 101 viz C.5.2.1. 6 ks * 2 pracovní místa:  6*2=12,000 [A] 
dopravní značení pro SO 102 viz C.5.2.2. 32 ks pracovní místa + 14 ks širší okolí: 32+14=46,000 [B] 
dopravní značení pro SO 103 viz C.5.2.3. (část řeší SO 152) 6 ks pracovní místa + 11 ks širší okolí: 6+11=17,000 [C] 
dopravní značení pro SO 104 viz C.5.2.4. 32 ks pracovní místa + 9 ks širší okolí: 32+9=41,000 [D] 
Celkem: A+B+C+D=116,000 [E]</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</si>
  <si>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</si>
  <si>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</si>
  <si>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</si>
  <si>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</si>
  <si>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914139a</t>
  </si>
  <si>
    <t>DOPRAV ZNAČKY ZÁKLAD VEL OCEL FÓLIE TŘ 2 - NÁJEMNÉ</t>
  </si>
  <si>
    <t>Nájemné za dopravní značky 1=1,000 [A]</t>
  </si>
  <si>
    <t>položka zahrnuje sazbu za pronájem dopravních značek a zařízení, počet jednotek je určen jako součin počtu značek a počtu dní použití</t>
  </si>
  <si>
    <t>916152</t>
  </si>
  <si>
    <t>SEMAFOROVÁ PŘENOSNÁ SOUPRAVA - MONTÁŽ S PŘESUNEM</t>
  </si>
  <si>
    <t>dopravní značení pro SO 101 viz C.5.2.1. 1ks * 2 pracovní místa 
dopravní značení pro SO 102 viz C.5.2.2. 1 ks  
dopravní značení pro SO 103 viz C.5.2.3. (část řeší SO 152) 1 ks 
dopravní značení pro SO 104 viz C.5.2.4. 1 ks 
Celkem 1*2+1+1+1=5,000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</si>
  <si>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</si>
  <si>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916153</t>
  </si>
  <si>
    <t>SEMAFOROVÁ PŘENOSNÁ SOUPRAVA - DEMONTÁŽ</t>
  </si>
  <si>
    <t>Položka zahrnuje odstranění, demontáž a odklizení zařízení s odvozem na předepsané místo</t>
  </si>
  <si>
    <t>916159a</t>
  </si>
  <si>
    <t>SEMAFOROVÁ PŘENOSNÁ SOUPRAVA - NÁJEMNÉ</t>
  </si>
  <si>
    <t>Nájemné za semaforové soupravy 1=1,000 [A]</t>
  </si>
  <si>
    <t>položka zahrnuje sazbu za pronájem zařízení. Počet měrných jednotek se určí jako součin počtu zařízení a počtu dní použití.</t>
  </si>
  <si>
    <t>916322</t>
  </si>
  <si>
    <t>DOPRAVNÍ ZÁBRANY Z2 S FÓLIÍ TŘ 2 - MONTÁŽ S PŘESUNEM</t>
  </si>
  <si>
    <t>dopravní značení pro SO 101 viz C.5.2.1. 2ks * 2 pracovní místa 
dopravní značení pro SO 102 viz C.5.2.2. 3 ks 
dopravní značení pro SO 103 viz C.5.2.3. 4 ks 
dopravní značení pro SO 104 viz C.5.2.4. 3 ks 
Celkem 2*2+3+4+3=14,000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</si>
  <si>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</si>
  <si>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</si>
  <si>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</si>
  <si>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916329a</t>
  </si>
  <si>
    <t>DOPRAVNÍ ZÁBRANY Z2 S FÓLIÍ TŘ 2 - NÁJEMNÉ</t>
  </si>
  <si>
    <t>Nájemné za  dopravní zábrany 1=1,000 [A]</t>
  </si>
  <si>
    <t>916342</t>
  </si>
  <si>
    <t>SMĚROV DESKY Z4 JEDNOSTR S FÓLIÍ TŘ 2 - MONTÁŽ S PŘESUNEM</t>
  </si>
  <si>
    <t>dopravní značení pro SO 101 viz C.5.2.1. 50 ks 
dopravní značení pro SO 102 viz C.5.2.2. 50 ks 
dopravní značení pro SO 103 viz C.5.2.3. 50 ks 
dopravní značení pro SO 104 viz C.5.2.4. 50 ks 
Celkem 50+50+50+50=200,000 [A]</t>
  </si>
  <si>
    <t>916343</t>
  </si>
  <si>
    <t>SMĚROVACÍ DESKY Z4 JEDNOSTR S FÓLIÍ TŘ 2 - DEMONTÁŽ</t>
  </si>
  <si>
    <t>916349a</t>
  </si>
  <si>
    <t>SMĚROVACÍ DESKY Z4 JEDNOSTR S FÓLIÍ TŘ 2 - NÁJEMNÉ</t>
  </si>
  <si>
    <t>Nájemné za směrovací desky 1=1,000 [A]</t>
  </si>
  <si>
    <t>916712</t>
  </si>
  <si>
    <t>UPEVŇOVACÍ KONSTR - PODKLADNÍ DESKA POD 28KG - MONTÁŽ S PŘESUNEM</t>
  </si>
  <si>
    <t>Dočasné dopravné značení pro organizaci dopravy na staveništi (116+200)*0,5=158,000 [A]</t>
  </si>
  <si>
    <t>916713</t>
  </si>
  <si>
    <t>UPEVŇOVACÍ KONSTR - PODKLADNÍ DESKA POD 28KG - DEMONTÁŽ</t>
  </si>
  <si>
    <t>916719a</t>
  </si>
  <si>
    <t>UPEVŇOVACÍ KONSTR - PODKLAD DESKA POD 28KG - NÁJEMNÉ</t>
  </si>
  <si>
    <t>Nájemné za podkladní desky 1=1,000 [A]</t>
  </si>
  <si>
    <t>91843a</t>
  </si>
  <si>
    <t>PROPUSTY RÁMOVÉ 200/200</t>
  </si>
  <si>
    <t>provizorní komunikace podél propustků 
předpokládá se vícenásobné využití rámů ztratnost se uvažuje 50% 
v ceně je započteno i rozebrání a odvoz na skládku dodavatele 
1 ks = 1,0 m 
propustek v km 2,68503: 32,5/2,5=13,000 [A] 
propustek v km 4,39970: 30,0/2,5=12,000 [B] 
Celkem: A+B=25,000 [C]</t>
  </si>
  <si>
    <t>Položka zahrnuje:  
- dodání a položení prefabrikovaných rámů z dokumentací předepsaných rozměrů  
- případné úpravy rámů  
Nezahrnuje podkladní vrstvy, vyrovnávací a spádový beton uvnitř rámů a na jejich povrchu, izolaci.</t>
  </si>
  <si>
    <t>SO 251</t>
  </si>
  <si>
    <t>Gabionová zeď</t>
  </si>
  <si>
    <t>Poplatky za uložení zemin a přebytků výkopku. 
celkem položka 17120 - +447,8 m3=447,800 [A]</t>
  </si>
  <si>
    <t>111204</t>
  </si>
  <si>
    <t>ODSTRANĚNÍ KŘOVIN S ODVOZEM</t>
  </si>
  <si>
    <t>křoviny v prostoru opěrné zdi - 20 m2=20,000 [A]</t>
  </si>
  <si>
    <t>odstranění křovin a stromů do průměru 100 mm  
doprava dřevin na předepsanou vzdálenost  
spálení na hromadách nebo štěpkování</t>
  </si>
  <si>
    <t>12110</t>
  </si>
  <si>
    <t>SEJMUTÍ ORNICE NEBO LESNÍ PŮDY</t>
  </si>
  <si>
    <t>sejmutí humózní vrstvy v tl.200 mm 
73,0*3,0*0,2=43,800 [A]</t>
  </si>
  <si>
    <t>položka zahrnuje sejmutí ornice bez ohledu na tloušťku vrstvy a její vodorovnou dopravu  
nezahrnuje uložení na trvalou skládku</t>
  </si>
  <si>
    <t>HLOUBENÍ JAM ZAPAŽ I NEPAŽ TŘ. I, ODVOZ</t>
  </si>
  <si>
    <t>Třída těžitelnosti je uvažována dle ČSN 73 3050. Tato třída těžitelnosti odpovídá třídě I. dle ČSN 73 6133 a TKP 4- 2005. 
Výkop pro opěrnou zeď - 1,7*2,7*(73,0-6,0-19,0)+2,6*4,1*6,0+2,1*3,0*19,0=403,980 [A]</t>
  </si>
  <si>
    <t>příspěvek položky 12110 - celkem 43,8 m3=43,800 [A] 
příspěvek položky 13173 - celkem 404,0 m3=404,000 [B] 
Celkem: A+B=447,800 [C]</t>
  </si>
  <si>
    <t>úprava povrchu podsypu zdi - 2,5*(72,0-5,0-18,0)+3,0*(5,0+18,0)=191,500 [A]</t>
  </si>
  <si>
    <t>celkem dle návrhu v RDS dokumentaci z HEB 140 
celkem svislé zápory (15)*0,0337*5,0=2,528 [A]</t>
  </si>
  <si>
    <t>celkem dle návrhu v RDS dokumentaci z 2xU240mm 
celkem vodorovné převázky 1,75*0,0332*2*(7)*1,25=1,017 [A]</t>
  </si>
  <si>
    <t>Komplet zřízení, opotřebení, odstranění výdřevy provizorního záporového pažení. 
v místě nejvyšší zdi -  0,1*2,8*21,0=5,880 [A]</t>
  </si>
  <si>
    <t>26134</t>
  </si>
  <si>
    <t>VRTY PRO KOTVENÍ, INJEKTÁŽ A MIKROPILOTY NA POVRCHU TŘ. III D DO 200MM</t>
  </si>
  <si>
    <t>Třída vrtatelnosti dle IG průzkumu, který je přílohou PDPS  (příloha PD) těžitelnost dle ČSN 73 3050 od 3 do 4. Položka pro vrtání zatříděna do jedné bez ohledu na rozdílnou vrtatelnost. 
tahové kotvy záporového pažení  (VRT DN min.133) -  7,0 ks délky 4,5 m- 7*4,5=31,500 [B] 
vrty pro zápory - 4,3*15=64,500 [A] 
Celkem: B+A=96,000 [C]</t>
  </si>
  <si>
    <t>272325</t>
  </si>
  <si>
    <t>ZÁKLADY ZE ŽELEZOBETONU DO C30/37</t>
  </si>
  <si>
    <t>beton - C30/37-XF4, XD3. Včetně plastových trubek jako ztraceného bednění. 
patky zábradlí - 3,14*0,35*0,35/4*1,0*36=3,462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</si>
  <si>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</si>
  <si>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</si>
  <si>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</si>
  <si>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celkem dle množství výztuže v kubatuře betonu 110 kg/m3 0,11*3,46=0,381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</si>
  <si>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</si>
  <si>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 ceně kotvy komplet s vystrojením a hlavicemi. Shodně tak v případě tyčí jako tyče s maticemi a hlavicemi. 
tahové kotvy záporového pažení  -  7,0 ks =7,000 [A]</t>
  </si>
  <si>
    <t>Separační geotextílie  okolo odvodňovacího žebra 
7,0*(73,0-18,0)+8,0*18,0=529,000 [A]</t>
  </si>
  <si>
    <t>327214</t>
  </si>
  <si>
    <t>ZDI OPĚRNÉ, ZÁRUBNÍ, NÁBŘEŽNÍ Z GABIONŮ VČETNĚ KOVOVÉ KONSTRUKCE</t>
  </si>
  <si>
    <t>Výplň gabionu bude tvořit kámen z místního lomu, pohledové plochy gabionu budou z pískovce z lomu Božanov. 
horní řada - 71,5*1,0*1,0=71,500 [A] 
střední řada - 69,5*2,0*0,7=97,300 [B] 
spodní řada - 5,0*1,0*2,5+18,0*0,5*2,5=35,000 [C] 
Celkem: A+B+C=203,800 [D]</t>
  </si>
  <si>
    <t>položka zahrnuje dodávku a osazení drátěných košů s výplní lomovým kamenem (sypaným, skládaným, s úpravou líce)</t>
  </si>
  <si>
    <t>podsyp ze štěrkodrti 
(2,9*0,45)*(73,0-5,0-18,0)+(2,8*0,4)*7,5+3,0*0,45*19,0=99,300 [A]</t>
  </si>
  <si>
    <t>458523</t>
  </si>
  <si>
    <t>VÝPLŇ ZA OPĚRAMI A ZDMI Z KAMENIVA DRCENÉHO, INDEX ZHUTNĚNÍ ID DO 0,9</t>
  </si>
  <si>
    <t>obsyp zdi ze štěrkodrti frakce 0/32 
(1,1*1,3)*(73,0-5,0-18,0)+(2,2*1,8)*7,0+1,7*1,5*19,0=147,670 [A]</t>
  </si>
  <si>
    <t>83434</t>
  </si>
  <si>
    <t>POTRUBÍ Z TRUB KAMENINOVÝCH DN DO 200MM</t>
  </si>
  <si>
    <t>prostupy skrz opěrnou zeď - uliční vpusti 2*1,5=3,000 [A] 
prostupy skrz opěrnou zeď - rubová drenáž 2*3,0=6,000 [B] 
Celkem: A+B=9,000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</si>
  <si>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</si>
  <si>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</si>
  <si>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</si>
  <si>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odpadní trouby uličních vpustí - 2*1,5=3,000 [A]</t>
  </si>
  <si>
    <t>87533</t>
  </si>
  <si>
    <t>POTRUBÍ DREN Z TRUB PLAST DN DO 150MM</t>
  </si>
  <si>
    <t>rubová drenáž 71,5=71,500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</si>
  <si>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</si>
  <si>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89712a</t>
  </si>
  <si>
    <t>VPUSŤ KANALIZAČNÍ ULIČNÍ KOMPLETNÍ Z PLASTU</t>
  </si>
  <si>
    <t>2 ks=2,000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</si>
  <si>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</si>
  <si>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9112B1</t>
  </si>
  <si>
    <t>ZÁBRADLÍ MOSTNÍ SE SVISLOU VÝPLNÍ - DODÁVKA A MONTÁŽ</t>
  </si>
  <si>
    <t>Kompletní ocelo-dřevěné zábradlí v. 1,10m (se svislou výplní vč. kotvení, podlití a PKO) dle výkresové části dokumentace. Pouze ŽB patky zábradlí vykázány samostatně. 
zábradlí na opěrné zdi - celkem dl. 71,0=71,000 [A]</t>
  </si>
  <si>
    <t>položka zahrnuje:  
dodání zábradlí včetně předepsané povrchové úpravy  
kotvení sloupků, t.j. kotevní desky, šrouby z nerez oceli, vrty a zálivku, pokud zadávací dokumentace nestanoví jinak  
případné nivelační hmoty pod kotevní desky</t>
  </si>
  <si>
    <t>935212</t>
  </si>
  <si>
    <t>PŘÍKOPOVÉ ŽLABY Z BETON TVÁRNIC ŠÍŘ DO 600MM DO BETONU TL 100MM</t>
  </si>
  <si>
    <t>tvárnice z betonu C30/37-XF4,XD3 do betonového lože C20/25nXF3 
celkem příkopové žlaby 71,5 m=71,500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</si>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</sst>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60"/>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f>
      </c>
      <c t="s">
        <v>10</v>
      </c>
    </row>
    <row r="3" spans="1:16" ht="15" customHeight="1">
      <c r="A3" t="s">
        <v>1</v>
      </c>
      <c s="8" t="s">
        <v>4</v>
      </c>
      <c s="9" t="s">
        <v>5</v>
      </c>
      <c s="1"/>
      <c s="10" t="s">
        <v>6</v>
      </c>
      <c s="1"/>
      <c s="4"/>
      <c s="3" t="s">
        <v>12</v>
      </c>
      <c s="32">
        <f>0+I8</f>
      </c>
      <c r="O3" t="s">
        <v>9</v>
      </c>
      <c t="s">
        <v>11</v>
      </c>
    </row>
    <row r="4" spans="1:16" ht="15" customHeight="1">
      <c r="A4" t="s">
        <v>7</v>
      </c>
      <c s="12" t="s">
        <v>8</v>
      </c>
      <c s="13" t="s">
        <v>12</v>
      </c>
      <c s="5"/>
      <c s="14" t="s">
        <v>13</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0+I9+I13+I17+I21+I25+I29+I33+I37+I41+I45+I49+I53+I57</f>
      </c>
      <c>
        <f>0+O9+O13+O17+O21+O25+O29+O33+O37+O41+O45+O49+O53+O57</f>
      </c>
    </row>
    <row r="9" spans="1:16" ht="12.75">
      <c r="A9" s="19" t="s">
        <v>33</v>
      </c>
      <c s="23" t="s">
        <v>17</v>
      </c>
      <c s="23" t="s">
        <v>34</v>
      </c>
      <c s="19" t="s">
        <v>35</v>
      </c>
      <c s="24" t="s">
        <v>36</v>
      </c>
      <c s="25" t="s">
        <v>37</v>
      </c>
      <c s="26">
        <v>1</v>
      </c>
      <c s="27">
        <v>0</v>
      </c>
      <c s="27">
        <f>ROUND(ROUND(H9,2)*ROUND(G9,3),2)</f>
      </c>
      <c r="O9">
        <f>(I9*21)/100</f>
      </c>
      <c t="s">
        <v>15</v>
      </c>
    </row>
    <row r="10" spans="1:5" ht="12.75">
      <c r="A10" s="28" t="s">
        <v>38</v>
      </c>
      <c r="E10" s="29" t="s">
        <v>35</v>
      </c>
    </row>
    <row r="11" spans="1:5" ht="102">
      <c r="A11" s="30" t="s">
        <v>39</v>
      </c>
      <c r="E11" s="31" t="s">
        <v>40</v>
      </c>
    </row>
    <row r="12" spans="1:5" ht="12.75">
      <c r="A12" t="s">
        <v>41</v>
      </c>
      <c r="E12" s="29" t="s">
        <v>42</v>
      </c>
    </row>
    <row r="13" spans="1:16" ht="12.75">
      <c r="A13" s="19" t="s">
        <v>33</v>
      </c>
      <c s="23" t="s">
        <v>11</v>
      </c>
      <c s="23" t="s">
        <v>43</v>
      </c>
      <c s="19" t="s">
        <v>35</v>
      </c>
      <c s="24" t="s">
        <v>44</v>
      </c>
      <c s="25" t="s">
        <v>45</v>
      </c>
      <c s="26">
        <v>1</v>
      </c>
      <c s="27">
        <v>0</v>
      </c>
      <c s="27">
        <f>ROUND(ROUND(H13,2)*ROUND(G13,3),2)</f>
      </c>
      <c r="O13">
        <f>(I13*21)/100</f>
      </c>
      <c t="s">
        <v>15</v>
      </c>
    </row>
    <row r="14" spans="1:5" ht="12.75">
      <c r="A14" s="28" t="s">
        <v>38</v>
      </c>
      <c r="E14" s="29" t="s">
        <v>35</v>
      </c>
    </row>
    <row r="15" spans="1:5" ht="38.25">
      <c r="A15" s="30" t="s">
        <v>39</v>
      </c>
      <c r="E15" s="31" t="s">
        <v>46</v>
      </c>
    </row>
    <row r="16" spans="1:5" ht="12.75">
      <c r="A16" t="s">
        <v>41</v>
      </c>
      <c r="E16" s="29" t="s">
        <v>47</v>
      </c>
    </row>
    <row r="17" spans="1:16" ht="12.75">
      <c r="A17" s="19" t="s">
        <v>33</v>
      </c>
      <c s="23" t="s">
        <v>10</v>
      </c>
      <c s="23" t="s">
        <v>48</v>
      </c>
      <c s="19" t="s">
        <v>35</v>
      </c>
      <c s="24" t="s">
        <v>49</v>
      </c>
      <c s="25" t="s">
        <v>37</v>
      </c>
      <c s="26">
        <v>1</v>
      </c>
      <c s="27">
        <v>0</v>
      </c>
      <c s="27">
        <f>ROUND(ROUND(H17,2)*ROUND(G17,3),2)</f>
      </c>
      <c r="O17">
        <f>(I17*21)/100</f>
      </c>
      <c t="s">
        <v>15</v>
      </c>
    </row>
    <row r="18" spans="1:5" ht="12.75">
      <c r="A18" s="28" t="s">
        <v>38</v>
      </c>
      <c r="E18" s="29" t="s">
        <v>35</v>
      </c>
    </row>
    <row r="19" spans="1:5" ht="38.25">
      <c r="A19" s="30" t="s">
        <v>39</v>
      </c>
      <c r="E19" s="31" t="s">
        <v>50</v>
      </c>
    </row>
    <row r="20" spans="1:5" ht="12.75">
      <c r="A20" t="s">
        <v>41</v>
      </c>
      <c r="E20" s="29" t="s">
        <v>47</v>
      </c>
    </row>
    <row r="21" spans="1:16" ht="12.75">
      <c r="A21" s="19" t="s">
        <v>33</v>
      </c>
      <c s="23" t="s">
        <v>21</v>
      </c>
      <c s="23" t="s">
        <v>51</v>
      </c>
      <c s="19" t="s">
        <v>35</v>
      </c>
      <c s="24" t="s">
        <v>52</v>
      </c>
      <c s="25" t="s">
        <v>45</v>
      </c>
      <c s="26">
        <v>1</v>
      </c>
      <c s="27">
        <v>0</v>
      </c>
      <c s="27">
        <f>ROUND(ROUND(H21,2)*ROUND(G21,3),2)</f>
      </c>
      <c r="O21">
        <f>(I21*21)/100</f>
      </c>
      <c t="s">
        <v>15</v>
      </c>
    </row>
    <row r="22" spans="1:5" ht="12.75">
      <c r="A22" s="28" t="s">
        <v>38</v>
      </c>
      <c r="E22" s="29" t="s">
        <v>35</v>
      </c>
    </row>
    <row r="23" spans="1:5" ht="25.5">
      <c r="A23" s="30" t="s">
        <v>39</v>
      </c>
      <c r="E23" s="31" t="s">
        <v>53</v>
      </c>
    </row>
    <row r="24" spans="1:5" ht="12.75">
      <c r="A24" t="s">
        <v>41</v>
      </c>
      <c r="E24" s="29" t="s">
        <v>47</v>
      </c>
    </row>
    <row r="25" spans="1:16" ht="12.75">
      <c r="A25" s="19" t="s">
        <v>33</v>
      </c>
      <c s="23" t="s">
        <v>23</v>
      </c>
      <c s="23" t="s">
        <v>54</v>
      </c>
      <c s="19" t="s">
        <v>35</v>
      </c>
      <c s="24" t="s">
        <v>55</v>
      </c>
      <c s="25" t="s">
        <v>37</v>
      </c>
      <c s="26">
        <v>1</v>
      </c>
      <c s="27">
        <v>0</v>
      </c>
      <c s="27">
        <f>ROUND(ROUND(H25,2)*ROUND(G25,3),2)</f>
      </c>
      <c r="O25">
        <f>(I25*21)/100</f>
      </c>
      <c t="s">
        <v>15</v>
      </c>
    </row>
    <row r="26" spans="1:5" ht="12.75">
      <c r="A26" s="28" t="s">
        <v>38</v>
      </c>
      <c r="E26" s="29" t="s">
        <v>35</v>
      </c>
    </row>
    <row r="27" spans="1:5" ht="153">
      <c r="A27" s="30" t="s">
        <v>39</v>
      </c>
      <c r="E27" s="31" t="s">
        <v>56</v>
      </c>
    </row>
    <row r="28" spans="1:5" ht="12.75">
      <c r="A28" t="s">
        <v>41</v>
      </c>
      <c r="E28" s="29" t="s">
        <v>47</v>
      </c>
    </row>
    <row r="29" spans="1:16" ht="12.75">
      <c r="A29" s="19" t="s">
        <v>33</v>
      </c>
      <c s="23" t="s">
        <v>25</v>
      </c>
      <c s="23" t="s">
        <v>57</v>
      </c>
      <c s="19" t="s">
        <v>58</v>
      </c>
      <c s="24" t="s">
        <v>59</v>
      </c>
      <c s="25" t="s">
        <v>37</v>
      </c>
      <c s="26">
        <v>1</v>
      </c>
      <c s="27">
        <v>0</v>
      </c>
      <c s="27">
        <f>ROUND(ROUND(H29,2)*ROUND(G29,3),2)</f>
      </c>
      <c r="O29">
        <f>(I29*21)/100</f>
      </c>
      <c t="s">
        <v>15</v>
      </c>
    </row>
    <row r="30" spans="1:5" ht="12.75">
      <c r="A30" s="28" t="s">
        <v>38</v>
      </c>
      <c r="E30" s="29" t="s">
        <v>35</v>
      </c>
    </row>
    <row r="31" spans="1:5" ht="102">
      <c r="A31" s="30" t="s">
        <v>39</v>
      </c>
      <c r="E31" s="31" t="s">
        <v>60</v>
      </c>
    </row>
    <row r="32" spans="1:5" ht="12.75">
      <c r="A32" t="s">
        <v>41</v>
      </c>
      <c r="E32" s="29" t="s">
        <v>47</v>
      </c>
    </row>
    <row r="33" spans="1:16" ht="12.75">
      <c r="A33" s="19" t="s">
        <v>33</v>
      </c>
      <c s="23" t="s">
        <v>61</v>
      </c>
      <c s="23" t="s">
        <v>62</v>
      </c>
      <c s="19" t="s">
        <v>35</v>
      </c>
      <c s="24" t="s">
        <v>63</v>
      </c>
      <c s="25" t="s">
        <v>37</v>
      </c>
      <c s="26">
        <v>1</v>
      </c>
      <c s="27">
        <v>0</v>
      </c>
      <c s="27">
        <f>ROUND(ROUND(H33,2)*ROUND(G33,3),2)</f>
      </c>
      <c r="O33">
        <f>(I33*21)/100</f>
      </c>
      <c t="s">
        <v>15</v>
      </c>
    </row>
    <row r="34" spans="1:5" ht="12.75">
      <c r="A34" s="28" t="s">
        <v>38</v>
      </c>
      <c r="E34" s="29" t="s">
        <v>35</v>
      </c>
    </row>
    <row r="35" spans="1:5" ht="63.75">
      <c r="A35" s="30" t="s">
        <v>39</v>
      </c>
      <c r="E35" s="31" t="s">
        <v>64</v>
      </c>
    </row>
    <row r="36" spans="1:5" ht="76.5">
      <c r="A36" t="s">
        <v>41</v>
      </c>
      <c r="E36" s="29" t="s">
        <v>65</v>
      </c>
    </row>
    <row r="37" spans="1:16" ht="12.75">
      <c r="A37" s="19" t="s">
        <v>33</v>
      </c>
      <c s="23" t="s">
        <v>66</v>
      </c>
      <c s="23" t="s">
        <v>67</v>
      </c>
      <c s="19" t="s">
        <v>35</v>
      </c>
      <c s="24" t="s">
        <v>68</v>
      </c>
      <c s="25" t="s">
        <v>37</v>
      </c>
      <c s="26">
        <v>1</v>
      </c>
      <c s="27">
        <v>0</v>
      </c>
      <c s="27">
        <f>ROUND(ROUND(H37,2)*ROUND(G37,3),2)</f>
      </c>
      <c r="O37">
        <f>(I37*21)/100</f>
      </c>
      <c t="s">
        <v>15</v>
      </c>
    </row>
    <row r="38" spans="1:5" ht="12.75">
      <c r="A38" s="28" t="s">
        <v>38</v>
      </c>
      <c r="E38" s="29" t="s">
        <v>35</v>
      </c>
    </row>
    <row r="39" spans="1:5" ht="51">
      <c r="A39" s="30" t="s">
        <v>39</v>
      </c>
      <c r="E39" s="31" t="s">
        <v>69</v>
      </c>
    </row>
    <row r="40" spans="1:5" ht="63.75">
      <c r="A40" t="s">
        <v>41</v>
      </c>
      <c r="E40" s="29" t="s">
        <v>70</v>
      </c>
    </row>
    <row r="41" spans="1:16" ht="12.75">
      <c r="A41" s="19" t="s">
        <v>33</v>
      </c>
      <c s="23" t="s">
        <v>28</v>
      </c>
      <c s="23" t="s">
        <v>71</v>
      </c>
      <c s="19" t="s">
        <v>35</v>
      </c>
      <c s="24" t="s">
        <v>72</v>
      </c>
      <c s="25" t="s">
        <v>37</v>
      </c>
      <c s="26">
        <v>1</v>
      </c>
      <c s="27">
        <v>0</v>
      </c>
      <c s="27">
        <f>ROUND(ROUND(H41,2)*ROUND(G41,3),2)</f>
      </c>
      <c r="O41">
        <f>(I41*21)/100</f>
      </c>
      <c t="s">
        <v>15</v>
      </c>
    </row>
    <row r="42" spans="1:5" ht="12.75">
      <c r="A42" s="28" t="s">
        <v>38</v>
      </c>
      <c r="E42" s="29" t="s">
        <v>35</v>
      </c>
    </row>
    <row r="43" spans="1:5" ht="140.25">
      <c r="A43" s="30" t="s">
        <v>39</v>
      </c>
      <c r="E43" s="31" t="s">
        <v>73</v>
      </c>
    </row>
    <row r="44" spans="1:5" ht="12.75">
      <c r="A44" t="s">
        <v>41</v>
      </c>
      <c r="E44" s="29" t="s">
        <v>47</v>
      </c>
    </row>
    <row r="45" spans="1:16" ht="12.75">
      <c r="A45" s="19" t="s">
        <v>33</v>
      </c>
      <c s="23" t="s">
        <v>30</v>
      </c>
      <c s="23" t="s">
        <v>74</v>
      </c>
      <c s="19" t="s">
        <v>35</v>
      </c>
      <c s="24" t="s">
        <v>75</v>
      </c>
      <c s="25" t="s">
        <v>37</v>
      </c>
      <c s="26">
        <v>1</v>
      </c>
      <c s="27">
        <v>0</v>
      </c>
      <c s="27">
        <f>ROUND(ROUND(H45,2)*ROUND(G45,3),2)</f>
      </c>
      <c r="O45">
        <f>(I45*21)/100</f>
      </c>
      <c t="s">
        <v>15</v>
      </c>
    </row>
    <row r="46" spans="1:5" ht="12.75">
      <c r="A46" s="28" t="s">
        <v>38</v>
      </c>
      <c r="E46" s="29" t="s">
        <v>35</v>
      </c>
    </row>
    <row r="47" spans="1:5" ht="76.5">
      <c r="A47" s="30" t="s">
        <v>39</v>
      </c>
      <c r="E47" s="31" t="s">
        <v>76</v>
      </c>
    </row>
    <row r="48" spans="1:5" ht="12.75">
      <c r="A48" t="s">
        <v>41</v>
      </c>
      <c r="E48" s="29" t="s">
        <v>47</v>
      </c>
    </row>
    <row r="49" spans="1:16" ht="12.75">
      <c r="A49" s="19" t="s">
        <v>33</v>
      </c>
      <c s="23" t="s">
        <v>77</v>
      </c>
      <c s="23" t="s">
        <v>78</v>
      </c>
      <c s="19" t="s">
        <v>35</v>
      </c>
      <c s="24" t="s">
        <v>79</v>
      </c>
      <c s="25" t="s">
        <v>80</v>
      </c>
      <c s="26">
        <v>2</v>
      </c>
      <c s="27">
        <v>0</v>
      </c>
      <c s="27">
        <f>ROUND(ROUND(H49,2)*ROUND(G49,3),2)</f>
      </c>
      <c r="O49">
        <f>(I49*21)/100</f>
      </c>
      <c t="s">
        <v>15</v>
      </c>
    </row>
    <row r="50" spans="1:5" ht="12.75">
      <c r="A50" s="28" t="s">
        <v>38</v>
      </c>
      <c r="E50" s="29" t="s">
        <v>35</v>
      </c>
    </row>
    <row r="51" spans="1:5" ht="51">
      <c r="A51" s="30" t="s">
        <v>39</v>
      </c>
      <c r="E51" s="31" t="s">
        <v>81</v>
      </c>
    </row>
    <row r="52" spans="1:5" ht="89.25">
      <c r="A52" t="s">
        <v>41</v>
      </c>
      <c r="E52" s="29" t="s">
        <v>82</v>
      </c>
    </row>
    <row r="53" spans="1:16" ht="12.75">
      <c r="A53" s="19" t="s">
        <v>33</v>
      </c>
      <c s="23" t="s">
        <v>83</v>
      </c>
      <c s="23" t="s">
        <v>84</v>
      </c>
      <c s="19" t="s">
        <v>35</v>
      </c>
      <c s="24" t="s">
        <v>85</v>
      </c>
      <c s="25" t="s">
        <v>80</v>
      </c>
      <c s="26">
        <v>1</v>
      </c>
      <c s="27">
        <v>0</v>
      </c>
      <c s="27">
        <f>ROUND(ROUND(H53,2)*ROUND(G53,3),2)</f>
      </c>
      <c r="O53">
        <f>(I53*21)/100</f>
      </c>
      <c t="s">
        <v>15</v>
      </c>
    </row>
    <row r="54" spans="1:5" ht="12.75">
      <c r="A54" s="28" t="s">
        <v>38</v>
      </c>
      <c r="E54" s="29" t="s">
        <v>86</v>
      </c>
    </row>
    <row r="55" spans="1:5" ht="38.25">
      <c r="A55" s="30" t="s">
        <v>39</v>
      </c>
      <c r="E55" s="31" t="s">
        <v>87</v>
      </c>
    </row>
    <row r="56" spans="1:5" ht="12.75">
      <c r="A56" t="s">
        <v>41</v>
      </c>
      <c r="E56" s="29" t="s">
        <v>35</v>
      </c>
    </row>
    <row r="57" spans="1:16" ht="12.75">
      <c r="A57" s="19" t="s">
        <v>33</v>
      </c>
      <c s="23" t="s">
        <v>88</v>
      </c>
      <c s="23" t="s">
        <v>89</v>
      </c>
      <c s="19" t="s">
        <v>35</v>
      </c>
      <c s="24" t="s">
        <v>90</v>
      </c>
      <c s="25" t="s">
        <v>45</v>
      </c>
      <c s="26">
        <v>1</v>
      </c>
      <c s="27">
        <v>0</v>
      </c>
      <c s="27">
        <f>ROUND(ROUND(H57,2)*ROUND(G57,3),2)</f>
      </c>
      <c r="O57">
        <f>(I57*21)/100</f>
      </c>
      <c t="s">
        <v>15</v>
      </c>
    </row>
    <row r="58" spans="1:5" ht="12.75">
      <c r="A58" s="28" t="s">
        <v>38</v>
      </c>
      <c r="E58" s="29" t="s">
        <v>35</v>
      </c>
    </row>
    <row r="59" spans="1:5" ht="114.75">
      <c r="A59" s="30" t="s">
        <v>39</v>
      </c>
      <c r="E59" s="31" t="s">
        <v>91</v>
      </c>
    </row>
    <row r="60" spans="1:5" ht="12.75">
      <c r="A60" t="s">
        <v>41</v>
      </c>
      <c r="E60" s="29" t="s">
        <v>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0+O9+O30+O111+O128+O149+O186+O191</f>
      </c>
      <c t="s">
        <v>10</v>
      </c>
    </row>
    <row r="3" spans="1:16" ht="15" customHeight="1">
      <c r="A3" t="s">
        <v>1</v>
      </c>
      <c s="8" t="s">
        <v>4</v>
      </c>
      <c s="9" t="s">
        <v>5</v>
      </c>
      <c s="1"/>
      <c s="10" t="s">
        <v>6</v>
      </c>
      <c s="1"/>
      <c s="4"/>
      <c s="3" t="s">
        <v>97</v>
      </c>
      <c s="32">
        <f>0+I9+I30+I111+I128+I149+I186+I191</f>
      </c>
      <c r="O3" t="s">
        <v>9</v>
      </c>
      <c t="s">
        <v>11</v>
      </c>
    </row>
    <row r="4" spans="1:16" ht="15" customHeight="1">
      <c r="A4" t="s">
        <v>7</v>
      </c>
      <c s="8" t="s">
        <v>93</v>
      </c>
      <c s="9" t="s">
        <v>94</v>
      </c>
      <c s="1"/>
      <c s="10" t="s">
        <v>95</v>
      </c>
      <c s="1"/>
      <c s="1"/>
      <c s="7"/>
      <c s="7"/>
      <c r="O4" t="s">
        <v>9</v>
      </c>
      <c t="s">
        <v>11</v>
      </c>
    </row>
    <row r="5" spans="1:16" ht="12.75" customHeight="1">
      <c r="A5" t="s">
        <v>96</v>
      </c>
      <c s="12" t="s">
        <v>8</v>
      </c>
      <c s="13" t="s">
        <v>97</v>
      </c>
      <c s="5"/>
      <c s="14" t="s">
        <v>95</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0+I10+I14+I18+I22+I26</f>
      </c>
      <c>
        <f>0+O10+O14+O18+O22+O26</f>
      </c>
    </row>
    <row r="10" spans="1:16" ht="25.5">
      <c r="A10" s="19" t="s">
        <v>33</v>
      </c>
      <c s="23" t="s">
        <v>17</v>
      </c>
      <c s="23" t="s">
        <v>98</v>
      </c>
      <c s="19" t="s">
        <v>58</v>
      </c>
      <c s="24" t="s">
        <v>99</v>
      </c>
      <c s="25" t="s">
        <v>100</v>
      </c>
      <c s="26">
        <v>2368.888</v>
      </c>
      <c s="27">
        <v>0</v>
      </c>
      <c s="27">
        <f>ROUND(ROUND(H10,2)*ROUND(G10,3),2)</f>
      </c>
      <c r="O10">
        <f>(I10*21)/100</f>
      </c>
      <c t="s">
        <v>15</v>
      </c>
    </row>
    <row r="11" spans="1:5" ht="25.5">
      <c r="A11" s="28" t="s">
        <v>38</v>
      </c>
      <c r="E11" s="29" t="s">
        <v>101</v>
      </c>
    </row>
    <row r="12" spans="1:5" ht="63.75">
      <c r="A12" s="30" t="s">
        <v>39</v>
      </c>
      <c r="E12" s="31" t="s">
        <v>102</v>
      </c>
    </row>
    <row r="13" spans="1:5" ht="140.25">
      <c r="A13" t="s">
        <v>41</v>
      </c>
      <c r="E13" s="29" t="s">
        <v>103</v>
      </c>
    </row>
    <row r="14" spans="1:16" ht="25.5">
      <c r="A14" s="19" t="s">
        <v>33</v>
      </c>
      <c s="23" t="s">
        <v>11</v>
      </c>
      <c s="23" t="s">
        <v>98</v>
      </c>
      <c s="19" t="s">
        <v>104</v>
      </c>
      <c s="24" t="s">
        <v>99</v>
      </c>
      <c s="25" t="s">
        <v>100</v>
      </c>
      <c s="26">
        <v>40.32</v>
      </c>
      <c s="27">
        <v>0</v>
      </c>
      <c s="27">
        <f>ROUND(ROUND(H14,2)*ROUND(G14,3),2)</f>
      </c>
      <c r="O14">
        <f>(I14*21)/100</f>
      </c>
      <c t="s">
        <v>15</v>
      </c>
    </row>
    <row r="15" spans="1:5" ht="25.5">
      <c r="A15" s="28" t="s">
        <v>38</v>
      </c>
      <c r="E15" s="29" t="s">
        <v>105</v>
      </c>
    </row>
    <row r="16" spans="1:5" ht="12.75">
      <c r="A16" s="30" t="s">
        <v>39</v>
      </c>
      <c r="E16" s="31" t="s">
        <v>106</v>
      </c>
    </row>
    <row r="17" spans="1:5" ht="140.25">
      <c r="A17" t="s">
        <v>41</v>
      </c>
      <c r="E17" s="29" t="s">
        <v>103</v>
      </c>
    </row>
    <row r="18" spans="1:16" ht="25.5">
      <c r="A18" s="19" t="s">
        <v>33</v>
      </c>
      <c s="23" t="s">
        <v>10</v>
      </c>
      <c s="23" t="s">
        <v>107</v>
      </c>
      <c s="19" t="s">
        <v>35</v>
      </c>
      <c s="24" t="s">
        <v>108</v>
      </c>
      <c s="25" t="s">
        <v>100</v>
      </c>
      <c s="26">
        <v>17.28</v>
      </c>
      <c s="27">
        <v>0</v>
      </c>
      <c s="27">
        <f>ROUND(ROUND(H18,2)*ROUND(G18,3),2)</f>
      </c>
      <c r="O18">
        <f>(I18*21)/100</f>
      </c>
      <c t="s">
        <v>15</v>
      </c>
    </row>
    <row r="19" spans="1:5" ht="25.5">
      <c r="A19" s="28" t="s">
        <v>38</v>
      </c>
      <c r="E19" s="29" t="s">
        <v>109</v>
      </c>
    </row>
    <row r="20" spans="1:5" ht="12.75">
      <c r="A20" s="30" t="s">
        <v>39</v>
      </c>
      <c r="E20" s="31" t="s">
        <v>110</v>
      </c>
    </row>
    <row r="21" spans="1:5" ht="140.25">
      <c r="A21" t="s">
        <v>41</v>
      </c>
      <c r="E21" s="29" t="s">
        <v>111</v>
      </c>
    </row>
    <row r="22" spans="1:16" ht="25.5">
      <c r="A22" s="19" t="s">
        <v>33</v>
      </c>
      <c s="23" t="s">
        <v>21</v>
      </c>
      <c s="23" t="s">
        <v>112</v>
      </c>
      <c s="19" t="s">
        <v>35</v>
      </c>
      <c s="24" t="s">
        <v>113</v>
      </c>
      <c s="25" t="s">
        <v>100</v>
      </c>
      <c s="26">
        <v>2.847</v>
      </c>
      <c s="27">
        <v>0</v>
      </c>
      <c s="27">
        <f>ROUND(ROUND(H22,2)*ROUND(G22,3),2)</f>
      </c>
      <c r="O22">
        <f>(I22*21)/100</f>
      </c>
      <c t="s">
        <v>15</v>
      </c>
    </row>
    <row r="23" spans="1:5" ht="38.25">
      <c r="A23" s="28" t="s">
        <v>38</v>
      </c>
      <c r="E23" s="29" t="s">
        <v>114</v>
      </c>
    </row>
    <row r="24" spans="1:5" ht="12.75">
      <c r="A24" s="30" t="s">
        <v>39</v>
      </c>
      <c r="E24" s="31" t="s">
        <v>115</v>
      </c>
    </row>
    <row r="25" spans="1:5" ht="140.25">
      <c r="A25" t="s">
        <v>41</v>
      </c>
      <c r="E25" s="29" t="s">
        <v>103</v>
      </c>
    </row>
    <row r="26" spans="1:16" ht="25.5">
      <c r="A26" s="19" t="s">
        <v>33</v>
      </c>
      <c s="23" t="s">
        <v>23</v>
      </c>
      <c s="23" t="s">
        <v>116</v>
      </c>
      <c s="19" t="s">
        <v>35</v>
      </c>
      <c s="24" t="s">
        <v>117</v>
      </c>
      <c s="25" t="s">
        <v>100</v>
      </c>
      <c s="26">
        <v>29.52</v>
      </c>
      <c s="27">
        <v>0</v>
      </c>
      <c s="27">
        <f>ROUND(ROUND(H26,2)*ROUND(G26,3),2)</f>
      </c>
      <c r="O26">
        <f>(I26*21)/100</f>
      </c>
      <c t="s">
        <v>15</v>
      </c>
    </row>
    <row r="27" spans="1:5" ht="25.5">
      <c r="A27" s="28" t="s">
        <v>38</v>
      </c>
      <c r="E27" s="29" t="s">
        <v>118</v>
      </c>
    </row>
    <row r="28" spans="1:5" ht="12.75">
      <c r="A28" s="30" t="s">
        <v>39</v>
      </c>
      <c r="E28" s="31" t="s">
        <v>119</v>
      </c>
    </row>
    <row r="29" spans="1:5" ht="140.25">
      <c r="A29" t="s">
        <v>41</v>
      </c>
      <c r="E29" s="29" t="s">
        <v>103</v>
      </c>
    </row>
    <row r="30" spans="1:18" ht="12.75" customHeight="1">
      <c r="A30" s="5" t="s">
        <v>31</v>
      </c>
      <c s="5"/>
      <c s="35" t="s">
        <v>17</v>
      </c>
      <c s="5"/>
      <c s="21" t="s">
        <v>120</v>
      </c>
      <c s="5"/>
      <c s="5"/>
      <c s="5"/>
      <c s="36">
        <f>0+Q30</f>
      </c>
      <c r="O30">
        <f>0+R30</f>
      </c>
      <c r="Q30">
        <f>0+I31+I35+I39+I43+I47+I51+I55+I59+I63+I67+I71+I75+I79+I83+I87+I91+I95+I99+I103+I107</f>
      </c>
      <c>
        <f>0+O31+O35+O39+O43+O47+O51+O55+O59+O63+O67+O71+O75+O79+O83+O87+O91+O95+O99+O103+O107</f>
      </c>
    </row>
    <row r="31" spans="1:16" ht="12.75">
      <c r="A31" s="19" t="s">
        <v>33</v>
      </c>
      <c s="23" t="s">
        <v>25</v>
      </c>
      <c s="23" t="s">
        <v>121</v>
      </c>
      <c s="19" t="s">
        <v>58</v>
      </c>
      <c s="24" t="s">
        <v>122</v>
      </c>
      <c s="25" t="s">
        <v>123</v>
      </c>
      <c s="26">
        <v>224</v>
      </c>
      <c s="27">
        <v>0</v>
      </c>
      <c s="27">
        <f>ROUND(ROUND(H31,2)*ROUND(G31,3),2)</f>
      </c>
      <c r="O31">
        <f>(I31*21)/100</f>
      </c>
      <c t="s">
        <v>15</v>
      </c>
    </row>
    <row r="32" spans="1:5" ht="12.75">
      <c r="A32" s="28" t="s">
        <v>38</v>
      </c>
      <c r="E32" s="29" t="s">
        <v>124</v>
      </c>
    </row>
    <row r="33" spans="1:5" ht="89.25">
      <c r="A33" s="30" t="s">
        <v>39</v>
      </c>
      <c r="E33" s="31" t="s">
        <v>125</v>
      </c>
    </row>
    <row r="34" spans="1:5" ht="38.25">
      <c r="A34" t="s">
        <v>41</v>
      </c>
      <c r="E34" s="29" t="s">
        <v>126</v>
      </c>
    </row>
    <row r="35" spans="1:16" ht="12.75">
      <c r="A35" s="19" t="s">
        <v>33</v>
      </c>
      <c s="23" t="s">
        <v>61</v>
      </c>
      <c s="23" t="s">
        <v>127</v>
      </c>
      <c s="19" t="s">
        <v>58</v>
      </c>
      <c s="24" t="s">
        <v>128</v>
      </c>
      <c s="25" t="s">
        <v>129</v>
      </c>
      <c s="26">
        <v>7</v>
      </c>
      <c s="27">
        <v>0</v>
      </c>
      <c s="27">
        <f>ROUND(ROUND(H35,2)*ROUND(G35,3),2)</f>
      </c>
      <c r="O35">
        <f>(I35*21)/100</f>
      </c>
      <c t="s">
        <v>15</v>
      </c>
    </row>
    <row r="36" spans="1:5" ht="12.75">
      <c r="A36" s="28" t="s">
        <v>38</v>
      </c>
      <c r="E36" s="29" t="s">
        <v>124</v>
      </c>
    </row>
    <row r="37" spans="1:5" ht="89.25">
      <c r="A37" s="30" t="s">
        <v>39</v>
      </c>
      <c r="E37" s="31" t="s">
        <v>130</v>
      </c>
    </row>
    <row r="38" spans="1:5" ht="165.75">
      <c r="A38" t="s">
        <v>41</v>
      </c>
      <c r="E38" s="29" t="s">
        <v>131</v>
      </c>
    </row>
    <row r="39" spans="1:16" ht="12.75">
      <c r="A39" s="19" t="s">
        <v>33</v>
      </c>
      <c s="23" t="s">
        <v>66</v>
      </c>
      <c s="23" t="s">
        <v>132</v>
      </c>
      <c s="19" t="s">
        <v>58</v>
      </c>
      <c s="24" t="s">
        <v>133</v>
      </c>
      <c s="25" t="s">
        <v>129</v>
      </c>
      <c s="26">
        <v>6</v>
      </c>
      <c s="27">
        <v>0</v>
      </c>
      <c s="27">
        <f>ROUND(ROUND(H39,2)*ROUND(G39,3),2)</f>
      </c>
      <c r="O39">
        <f>(I39*21)/100</f>
      </c>
      <c t="s">
        <v>15</v>
      </c>
    </row>
    <row r="40" spans="1:5" ht="12.75">
      <c r="A40" s="28" t="s">
        <v>38</v>
      </c>
      <c r="E40" s="29" t="s">
        <v>124</v>
      </c>
    </row>
    <row r="41" spans="1:5" ht="89.25">
      <c r="A41" s="30" t="s">
        <v>39</v>
      </c>
      <c r="E41" s="31" t="s">
        <v>134</v>
      </c>
    </row>
    <row r="42" spans="1:5" ht="165.75">
      <c r="A42" t="s">
        <v>41</v>
      </c>
      <c r="E42" s="29" t="s">
        <v>131</v>
      </c>
    </row>
    <row r="43" spans="1:16" ht="12.75">
      <c r="A43" s="19" t="s">
        <v>33</v>
      </c>
      <c s="23" t="s">
        <v>28</v>
      </c>
      <c s="23" t="s">
        <v>135</v>
      </c>
      <c s="19" t="s">
        <v>58</v>
      </c>
      <c s="24" t="s">
        <v>136</v>
      </c>
      <c s="25" t="s">
        <v>137</v>
      </c>
      <c s="26">
        <v>7.2</v>
      </c>
      <c s="27">
        <v>0</v>
      </c>
      <c s="27">
        <f>ROUND(ROUND(H43,2)*ROUND(G43,3),2)</f>
      </c>
      <c r="O43">
        <f>(I43*21)/100</f>
      </c>
      <c t="s">
        <v>15</v>
      </c>
    </row>
    <row r="44" spans="1:5" ht="12.75">
      <c r="A44" s="28" t="s">
        <v>38</v>
      </c>
      <c r="E44" s="29" t="s">
        <v>124</v>
      </c>
    </row>
    <row r="45" spans="1:5" ht="89.25">
      <c r="A45" s="30" t="s">
        <v>39</v>
      </c>
      <c r="E45" s="31" t="s">
        <v>138</v>
      </c>
    </row>
    <row r="46" spans="1:5" ht="63.75">
      <c r="A46" t="s">
        <v>41</v>
      </c>
      <c r="E46" s="29" t="s">
        <v>139</v>
      </c>
    </row>
    <row r="47" spans="1:16" ht="12.75">
      <c r="A47" s="19" t="s">
        <v>33</v>
      </c>
      <c s="23" t="s">
        <v>30</v>
      </c>
      <c s="23" t="s">
        <v>140</v>
      </c>
      <c s="19" t="s">
        <v>58</v>
      </c>
      <c s="24" t="s">
        <v>141</v>
      </c>
      <c s="25" t="s">
        <v>137</v>
      </c>
      <c s="26">
        <v>20.16</v>
      </c>
      <c s="27">
        <v>0</v>
      </c>
      <c s="27">
        <f>ROUND(ROUND(H47,2)*ROUND(G47,3),2)</f>
      </c>
      <c r="O47">
        <f>(I47*21)/100</f>
      </c>
      <c t="s">
        <v>15</v>
      </c>
    </row>
    <row r="48" spans="1:5" ht="12.75">
      <c r="A48" s="28" t="s">
        <v>38</v>
      </c>
      <c r="E48" s="29" t="s">
        <v>124</v>
      </c>
    </row>
    <row r="49" spans="1:5" ht="89.25">
      <c r="A49" s="30" t="s">
        <v>39</v>
      </c>
      <c r="E49" s="31" t="s">
        <v>142</v>
      </c>
    </row>
    <row r="50" spans="1:5" ht="63.75">
      <c r="A50" t="s">
        <v>41</v>
      </c>
      <c r="E50" s="29" t="s">
        <v>139</v>
      </c>
    </row>
    <row r="51" spans="1:16" ht="12.75">
      <c r="A51" s="19" t="s">
        <v>33</v>
      </c>
      <c s="23" t="s">
        <v>77</v>
      </c>
      <c s="23" t="s">
        <v>143</v>
      </c>
      <c s="19" t="s">
        <v>35</v>
      </c>
      <c s="24" t="s">
        <v>144</v>
      </c>
      <c s="25" t="s">
        <v>145</v>
      </c>
      <c s="26">
        <v>36.464</v>
      </c>
      <c s="27">
        <v>0</v>
      </c>
      <c s="27">
        <f>ROUND(ROUND(H51,2)*ROUND(G51,3),2)</f>
      </c>
      <c r="O51">
        <f>(I51*21)/100</f>
      </c>
      <c t="s">
        <v>15</v>
      </c>
    </row>
    <row r="52" spans="1:5" ht="12.75">
      <c r="A52" s="28" t="s">
        <v>38</v>
      </c>
      <c r="E52" s="29" t="s">
        <v>35</v>
      </c>
    </row>
    <row r="53" spans="1:5" ht="25.5">
      <c r="A53" s="30" t="s">
        <v>39</v>
      </c>
      <c r="E53" s="31" t="s">
        <v>146</v>
      </c>
    </row>
    <row r="54" spans="1:5" ht="25.5">
      <c r="A54" t="s">
        <v>41</v>
      </c>
      <c r="E54" s="29" t="s">
        <v>147</v>
      </c>
    </row>
    <row r="55" spans="1:16" ht="12.75">
      <c r="A55" s="19" t="s">
        <v>33</v>
      </c>
      <c s="23" t="s">
        <v>83</v>
      </c>
      <c s="23" t="s">
        <v>148</v>
      </c>
      <c s="19" t="s">
        <v>58</v>
      </c>
      <c s="24" t="s">
        <v>149</v>
      </c>
      <c s="25" t="s">
        <v>137</v>
      </c>
      <c s="26">
        <v>265.6</v>
      </c>
      <c s="27">
        <v>0</v>
      </c>
      <c s="27">
        <f>ROUND(ROUND(H55,2)*ROUND(G55,3),2)</f>
      </c>
      <c r="O55">
        <f>(I55*21)/100</f>
      </c>
      <c t="s">
        <v>15</v>
      </c>
    </row>
    <row r="56" spans="1:5" ht="12.75">
      <c r="A56" s="28" t="s">
        <v>38</v>
      </c>
      <c r="E56" s="29" t="s">
        <v>124</v>
      </c>
    </row>
    <row r="57" spans="1:5" ht="38.25">
      <c r="A57" s="30" t="s">
        <v>39</v>
      </c>
      <c r="E57" s="31" t="s">
        <v>150</v>
      </c>
    </row>
    <row r="58" spans="1:5" ht="369.75">
      <c r="A58" t="s">
        <v>41</v>
      </c>
      <c r="E58" s="29" t="s">
        <v>151</v>
      </c>
    </row>
    <row r="59" spans="1:16" ht="12.75">
      <c r="A59" s="19" t="s">
        <v>33</v>
      </c>
      <c s="23" t="s">
        <v>88</v>
      </c>
      <c s="23" t="s">
        <v>148</v>
      </c>
      <c s="19" t="s">
        <v>104</v>
      </c>
      <c s="24" t="s">
        <v>149</v>
      </c>
      <c s="25" t="s">
        <v>137</v>
      </c>
      <c s="26">
        <v>821.1</v>
      </c>
      <c s="27">
        <v>0</v>
      </c>
      <c s="27">
        <f>ROUND(ROUND(H59,2)*ROUND(G59,3),2)</f>
      </c>
      <c r="O59">
        <f>(I59*21)/100</f>
      </c>
      <c t="s">
        <v>15</v>
      </c>
    </row>
    <row r="60" spans="1:5" ht="12.75">
      <c r="A60" s="28" t="s">
        <v>38</v>
      </c>
      <c r="E60" s="29" t="s">
        <v>124</v>
      </c>
    </row>
    <row r="61" spans="1:5" ht="38.25">
      <c r="A61" s="30" t="s">
        <v>39</v>
      </c>
      <c r="E61" s="31" t="s">
        <v>152</v>
      </c>
    </row>
    <row r="62" spans="1:5" ht="369.75">
      <c r="A62" t="s">
        <v>41</v>
      </c>
      <c r="E62" s="29" t="s">
        <v>151</v>
      </c>
    </row>
    <row r="63" spans="1:16" ht="12.75">
      <c r="A63" s="19" t="s">
        <v>33</v>
      </c>
      <c s="23" t="s">
        <v>153</v>
      </c>
      <c s="23" t="s">
        <v>148</v>
      </c>
      <c s="19" t="s">
        <v>154</v>
      </c>
      <c s="24" t="s">
        <v>149</v>
      </c>
      <c s="25" t="s">
        <v>137</v>
      </c>
      <c s="26">
        <v>51</v>
      </c>
      <c s="27">
        <v>0</v>
      </c>
      <c s="27">
        <f>ROUND(ROUND(H63,2)*ROUND(G63,3),2)</f>
      </c>
      <c r="O63">
        <f>(I63*21)/100</f>
      </c>
      <c t="s">
        <v>15</v>
      </c>
    </row>
    <row r="64" spans="1:5" ht="12.75">
      <c r="A64" s="28" t="s">
        <v>38</v>
      </c>
      <c r="E64" s="29" t="s">
        <v>124</v>
      </c>
    </row>
    <row r="65" spans="1:5" ht="38.25">
      <c r="A65" s="30" t="s">
        <v>39</v>
      </c>
      <c r="E65" s="31" t="s">
        <v>155</v>
      </c>
    </row>
    <row r="66" spans="1:5" ht="369.75">
      <c r="A66" t="s">
        <v>41</v>
      </c>
      <c r="E66" s="29" t="s">
        <v>151</v>
      </c>
    </row>
    <row r="67" spans="1:16" ht="12.75">
      <c r="A67" s="19" t="s">
        <v>33</v>
      </c>
      <c s="23" t="s">
        <v>156</v>
      </c>
      <c s="23" t="s">
        <v>157</v>
      </c>
      <c s="19" t="s">
        <v>35</v>
      </c>
      <c s="24" t="s">
        <v>158</v>
      </c>
      <c s="25" t="s">
        <v>123</v>
      </c>
      <c s="26">
        <v>17702</v>
      </c>
      <c s="27">
        <v>0</v>
      </c>
      <c s="27">
        <f>ROUND(ROUND(H67,2)*ROUND(G67,3),2)</f>
      </c>
      <c r="O67">
        <f>(I67*21)/100</f>
      </c>
      <c t="s">
        <v>15</v>
      </c>
    </row>
    <row r="68" spans="1:5" ht="12.75">
      <c r="A68" s="28" t="s">
        <v>38</v>
      </c>
      <c r="E68" s="29" t="s">
        <v>124</v>
      </c>
    </row>
    <row r="69" spans="1:5" ht="102">
      <c r="A69" s="30" t="s">
        <v>39</v>
      </c>
      <c r="E69" s="31" t="s">
        <v>159</v>
      </c>
    </row>
    <row r="70" spans="1:5" ht="25.5">
      <c r="A70" t="s">
        <v>41</v>
      </c>
      <c r="E70" s="29" t="s">
        <v>160</v>
      </c>
    </row>
    <row r="71" spans="1:16" ht="12.75">
      <c r="A71" s="19" t="s">
        <v>33</v>
      </c>
      <c s="23" t="s">
        <v>161</v>
      </c>
      <c s="23" t="s">
        <v>162</v>
      </c>
      <c s="19" t="s">
        <v>35</v>
      </c>
      <c s="24" t="s">
        <v>163</v>
      </c>
      <c s="25" t="s">
        <v>145</v>
      </c>
      <c s="26">
        <v>8.5</v>
      </c>
      <c s="27">
        <v>0</v>
      </c>
      <c s="27">
        <f>ROUND(ROUND(H71,2)*ROUND(G71,3),2)</f>
      </c>
      <c r="O71">
        <f>(I71*21)/100</f>
      </c>
      <c t="s">
        <v>15</v>
      </c>
    </row>
    <row r="72" spans="1:5" ht="12.75">
      <c r="A72" s="28" t="s">
        <v>38</v>
      </c>
      <c r="E72" s="29" t="s">
        <v>124</v>
      </c>
    </row>
    <row r="73" spans="1:5" ht="12.75">
      <c r="A73" s="30" t="s">
        <v>39</v>
      </c>
      <c r="E73" s="31" t="s">
        <v>164</v>
      </c>
    </row>
    <row r="74" spans="1:5" ht="25.5">
      <c r="A74" t="s">
        <v>41</v>
      </c>
      <c r="E74" s="29" t="s">
        <v>160</v>
      </c>
    </row>
    <row r="75" spans="1:16" ht="12.75">
      <c r="A75" s="19" t="s">
        <v>33</v>
      </c>
      <c s="23" t="s">
        <v>165</v>
      </c>
      <c s="23" t="s">
        <v>166</v>
      </c>
      <c s="19" t="s">
        <v>35</v>
      </c>
      <c s="24" t="s">
        <v>167</v>
      </c>
      <c s="25" t="s">
        <v>145</v>
      </c>
      <c s="26">
        <v>16.5</v>
      </c>
      <c s="27">
        <v>0</v>
      </c>
      <c s="27">
        <f>ROUND(ROUND(H75,2)*ROUND(G75,3),2)</f>
      </c>
      <c r="O75">
        <f>(I75*21)/100</f>
      </c>
      <c t="s">
        <v>15</v>
      </c>
    </row>
    <row r="76" spans="1:5" ht="12.75">
      <c r="A76" s="28" t="s">
        <v>38</v>
      </c>
      <c r="E76" s="29" t="s">
        <v>124</v>
      </c>
    </row>
    <row r="77" spans="1:5" ht="12.75">
      <c r="A77" s="30" t="s">
        <v>39</v>
      </c>
      <c r="E77" s="31" t="s">
        <v>168</v>
      </c>
    </row>
    <row r="78" spans="1:5" ht="25.5">
      <c r="A78" t="s">
        <v>41</v>
      </c>
      <c r="E78" s="29" t="s">
        <v>160</v>
      </c>
    </row>
    <row r="79" spans="1:16" ht="12.75">
      <c r="A79" s="19" t="s">
        <v>33</v>
      </c>
      <c s="23" t="s">
        <v>169</v>
      </c>
      <c s="23" t="s">
        <v>170</v>
      </c>
      <c s="19" t="s">
        <v>35</v>
      </c>
      <c s="24" t="s">
        <v>171</v>
      </c>
      <c s="25" t="s">
        <v>145</v>
      </c>
      <c s="26">
        <v>10.5</v>
      </c>
      <c s="27">
        <v>0</v>
      </c>
      <c s="27">
        <f>ROUND(ROUND(H79,2)*ROUND(G79,3),2)</f>
      </c>
      <c r="O79">
        <f>(I79*21)/100</f>
      </c>
      <c t="s">
        <v>15</v>
      </c>
    </row>
    <row r="80" spans="1:5" ht="12.75">
      <c r="A80" s="28" t="s">
        <v>38</v>
      </c>
      <c r="E80" s="29" t="s">
        <v>124</v>
      </c>
    </row>
    <row r="81" spans="1:5" ht="12.75">
      <c r="A81" s="30" t="s">
        <v>39</v>
      </c>
      <c r="E81" s="31" t="s">
        <v>172</v>
      </c>
    </row>
    <row r="82" spans="1:5" ht="25.5">
      <c r="A82" t="s">
        <v>41</v>
      </c>
      <c r="E82" s="29" t="s">
        <v>160</v>
      </c>
    </row>
    <row r="83" spans="1:16" ht="12.75">
      <c r="A83" s="19" t="s">
        <v>33</v>
      </c>
      <c s="23" t="s">
        <v>173</v>
      </c>
      <c s="23" t="s">
        <v>174</v>
      </c>
      <c s="19" t="s">
        <v>58</v>
      </c>
      <c s="24" t="s">
        <v>175</v>
      </c>
      <c s="25" t="s">
        <v>137</v>
      </c>
      <c s="26">
        <v>101.983</v>
      </c>
      <c s="27">
        <v>0</v>
      </c>
      <c s="27">
        <f>ROUND(ROUND(H83,2)*ROUND(G83,3),2)</f>
      </c>
      <c r="O83">
        <f>(I83*21)/100</f>
      </c>
      <c t="s">
        <v>15</v>
      </c>
    </row>
    <row r="84" spans="1:5" ht="12.75">
      <c r="A84" s="28" t="s">
        <v>38</v>
      </c>
      <c r="E84" s="29" t="s">
        <v>124</v>
      </c>
    </row>
    <row r="85" spans="1:5" ht="51">
      <c r="A85" s="30" t="s">
        <v>39</v>
      </c>
      <c r="E85" s="31" t="s">
        <v>176</v>
      </c>
    </row>
    <row r="86" spans="1:5" ht="318.75">
      <c r="A86" t="s">
        <v>41</v>
      </c>
      <c r="E86" s="29" t="s">
        <v>177</v>
      </c>
    </row>
    <row r="87" spans="1:16" ht="12.75">
      <c r="A87" s="19" t="s">
        <v>33</v>
      </c>
      <c s="23" t="s">
        <v>178</v>
      </c>
      <c s="23" t="s">
        <v>179</v>
      </c>
      <c s="19" t="s">
        <v>104</v>
      </c>
      <c s="24" t="s">
        <v>180</v>
      </c>
      <c s="25" t="s">
        <v>137</v>
      </c>
      <c s="26">
        <v>52.082</v>
      </c>
      <c s="27">
        <v>0</v>
      </c>
      <c s="27">
        <f>ROUND(ROUND(H87,2)*ROUND(G87,3),2)</f>
      </c>
      <c r="O87">
        <f>(I87*21)/100</f>
      </c>
      <c t="s">
        <v>15</v>
      </c>
    </row>
    <row r="88" spans="1:5" ht="12.75">
      <c r="A88" s="28" t="s">
        <v>38</v>
      </c>
      <c r="E88" s="29" t="s">
        <v>35</v>
      </c>
    </row>
    <row r="89" spans="1:5" ht="51">
      <c r="A89" s="30" t="s">
        <v>39</v>
      </c>
      <c r="E89" s="31" t="s">
        <v>181</v>
      </c>
    </row>
    <row r="90" spans="1:5" ht="293.25">
      <c r="A90" t="s">
        <v>41</v>
      </c>
      <c r="E90" s="29" t="s">
        <v>182</v>
      </c>
    </row>
    <row r="91" spans="1:16" ht="12.75">
      <c r="A91" s="19" t="s">
        <v>33</v>
      </c>
      <c s="23" t="s">
        <v>183</v>
      </c>
      <c s="23" t="s">
        <v>184</v>
      </c>
      <c s="19" t="s">
        <v>35</v>
      </c>
      <c s="24" t="s">
        <v>185</v>
      </c>
      <c s="25" t="s">
        <v>123</v>
      </c>
      <c s="26">
        <v>183.979</v>
      </c>
      <c s="27">
        <v>0</v>
      </c>
      <c s="27">
        <f>ROUND(ROUND(H91,2)*ROUND(G91,3),2)</f>
      </c>
      <c r="O91">
        <f>(I91*21)/100</f>
      </c>
      <c t="s">
        <v>15</v>
      </c>
    </row>
    <row r="92" spans="1:5" ht="12.75">
      <c r="A92" s="28" t="s">
        <v>38</v>
      </c>
      <c r="E92" s="29" t="s">
        <v>35</v>
      </c>
    </row>
    <row r="93" spans="1:5" ht="89.25">
      <c r="A93" s="30" t="s">
        <v>39</v>
      </c>
      <c r="E93" s="31" t="s">
        <v>186</v>
      </c>
    </row>
    <row r="94" spans="1:5" ht="25.5">
      <c r="A94" t="s">
        <v>41</v>
      </c>
      <c r="E94" s="29" t="s">
        <v>187</v>
      </c>
    </row>
    <row r="95" spans="1:16" ht="12.75">
      <c r="A95" s="19" t="s">
        <v>33</v>
      </c>
      <c s="23" t="s">
        <v>188</v>
      </c>
      <c s="23" t="s">
        <v>189</v>
      </c>
      <c s="19" t="s">
        <v>35</v>
      </c>
      <c s="24" t="s">
        <v>190</v>
      </c>
      <c s="25" t="s">
        <v>123</v>
      </c>
      <c s="26">
        <v>12</v>
      </c>
      <c s="27">
        <v>0</v>
      </c>
      <c s="27">
        <f>ROUND(ROUND(H95,2)*ROUND(G95,3),2)</f>
      </c>
      <c r="O95">
        <f>(I95*21)/100</f>
      </c>
      <c t="s">
        <v>15</v>
      </c>
    </row>
    <row r="96" spans="1:5" ht="12.75">
      <c r="A96" s="28" t="s">
        <v>38</v>
      </c>
      <c r="E96" s="29" t="s">
        <v>35</v>
      </c>
    </row>
    <row r="97" spans="1:5" ht="38.25">
      <c r="A97" s="30" t="s">
        <v>39</v>
      </c>
      <c r="E97" s="31" t="s">
        <v>191</v>
      </c>
    </row>
    <row r="98" spans="1:5" ht="38.25">
      <c r="A98" t="s">
        <v>41</v>
      </c>
      <c r="E98" s="29" t="s">
        <v>192</v>
      </c>
    </row>
    <row r="99" spans="1:16" ht="12.75">
      <c r="A99" s="19" t="s">
        <v>33</v>
      </c>
      <c s="23" t="s">
        <v>193</v>
      </c>
      <c s="23" t="s">
        <v>194</v>
      </c>
      <c s="19" t="s">
        <v>35</v>
      </c>
      <c s="24" t="s">
        <v>195</v>
      </c>
      <c s="25" t="s">
        <v>123</v>
      </c>
      <c s="26">
        <v>4117.5</v>
      </c>
      <c s="27">
        <v>0</v>
      </c>
      <c s="27">
        <f>ROUND(ROUND(H99,2)*ROUND(G99,3),2)</f>
      </c>
      <c r="O99">
        <f>(I99*21)/100</f>
      </c>
      <c t="s">
        <v>15</v>
      </c>
    </row>
    <row r="100" spans="1:5" ht="12.75">
      <c r="A100" s="28" t="s">
        <v>38</v>
      </c>
      <c r="E100" s="29" t="s">
        <v>35</v>
      </c>
    </row>
    <row r="101" spans="1:5" ht="76.5">
      <c r="A101" s="30" t="s">
        <v>39</v>
      </c>
      <c r="E101" s="31" t="s">
        <v>196</v>
      </c>
    </row>
    <row r="102" spans="1:5" ht="25.5">
      <c r="A102" t="s">
        <v>41</v>
      </c>
      <c r="E102" s="29" t="s">
        <v>197</v>
      </c>
    </row>
    <row r="103" spans="1:16" ht="12.75">
      <c r="A103" s="19" t="s">
        <v>33</v>
      </c>
      <c s="23" t="s">
        <v>198</v>
      </c>
      <c s="23" t="s">
        <v>199</v>
      </c>
      <c s="19" t="s">
        <v>35</v>
      </c>
      <c s="24" t="s">
        <v>200</v>
      </c>
      <c s="25" t="s">
        <v>123</v>
      </c>
      <c s="26">
        <v>4117.5</v>
      </c>
      <c s="27">
        <v>0</v>
      </c>
      <c s="27">
        <f>ROUND(ROUND(H103,2)*ROUND(G103,3),2)</f>
      </c>
      <c r="O103">
        <f>(I103*21)/100</f>
      </c>
      <c t="s">
        <v>15</v>
      </c>
    </row>
    <row r="104" spans="1:5" ht="12.75">
      <c r="A104" s="28" t="s">
        <v>38</v>
      </c>
      <c r="E104" s="29" t="s">
        <v>35</v>
      </c>
    </row>
    <row r="105" spans="1:5" ht="76.5">
      <c r="A105" s="30" t="s">
        <v>39</v>
      </c>
      <c r="E105" s="31" t="s">
        <v>196</v>
      </c>
    </row>
    <row r="106" spans="1:5" ht="38.25">
      <c r="A106" t="s">
        <v>41</v>
      </c>
      <c r="E106" s="29" t="s">
        <v>201</v>
      </c>
    </row>
    <row r="107" spans="1:16" ht="25.5">
      <c r="A107" s="19" t="s">
        <v>33</v>
      </c>
      <c s="23" t="s">
        <v>202</v>
      </c>
      <c s="23" t="s">
        <v>203</v>
      </c>
      <c s="19" t="s">
        <v>35</v>
      </c>
      <c s="24" t="s">
        <v>204</v>
      </c>
      <c s="25" t="s">
        <v>129</v>
      </c>
      <c s="26">
        <v>7</v>
      </c>
      <c s="27">
        <v>0</v>
      </c>
      <c s="27">
        <f>ROUND(ROUND(H107,2)*ROUND(G107,3),2)</f>
      </c>
      <c r="O107">
        <f>(I107*21)/100</f>
      </c>
      <c t="s">
        <v>15</v>
      </c>
    </row>
    <row r="108" spans="1:5" ht="12.75">
      <c r="A108" s="28" t="s">
        <v>38</v>
      </c>
      <c r="E108" s="29" t="s">
        <v>35</v>
      </c>
    </row>
    <row r="109" spans="1:5" ht="38.25">
      <c r="A109" s="30" t="s">
        <v>39</v>
      </c>
      <c r="E109" s="31" t="s">
        <v>205</v>
      </c>
    </row>
    <row r="110" spans="1:5" ht="102">
      <c r="A110" t="s">
        <v>41</v>
      </c>
      <c r="E110" s="29" t="s">
        <v>206</v>
      </c>
    </row>
    <row r="111" spans="1:18" ht="12.75" customHeight="1">
      <c r="A111" s="5" t="s">
        <v>31</v>
      </c>
      <c s="5"/>
      <c s="35" t="s">
        <v>11</v>
      </c>
      <c s="5"/>
      <c s="21" t="s">
        <v>207</v>
      </c>
      <c s="5"/>
      <c s="5"/>
      <c s="5"/>
      <c s="36">
        <f>0+Q111</f>
      </c>
      <c r="O111">
        <f>0+R111</f>
      </c>
      <c r="Q111">
        <f>0+I112+I116+I120+I124</f>
      </c>
      <c>
        <f>0+O112+O116+O120+O124</f>
      </c>
    </row>
    <row r="112" spans="1:16" ht="12.75">
      <c r="A112" s="19" t="s">
        <v>33</v>
      </c>
      <c s="23" t="s">
        <v>208</v>
      </c>
      <c s="23" t="s">
        <v>209</v>
      </c>
      <c s="19" t="s">
        <v>35</v>
      </c>
      <c s="24" t="s">
        <v>210</v>
      </c>
      <c s="25" t="s">
        <v>100</v>
      </c>
      <c s="26">
        <v>1.618</v>
      </c>
      <c s="27">
        <v>0</v>
      </c>
      <c s="27">
        <f>ROUND(ROUND(H112,2)*ROUND(G112,3),2)</f>
      </c>
      <c r="O112">
        <f>(I112*21)/100</f>
      </c>
      <c t="s">
        <v>15</v>
      </c>
    </row>
    <row r="113" spans="1:5" ht="12.75">
      <c r="A113" s="28" t="s">
        <v>38</v>
      </c>
      <c r="E113" s="29" t="s">
        <v>35</v>
      </c>
    </row>
    <row r="114" spans="1:5" ht="51">
      <c r="A114" s="30" t="s">
        <v>39</v>
      </c>
      <c r="E114" s="31" t="s">
        <v>211</v>
      </c>
    </row>
    <row r="115" spans="1:5" ht="38.25">
      <c r="A115" t="s">
        <v>41</v>
      </c>
      <c r="E115" s="29" t="s">
        <v>212</v>
      </c>
    </row>
    <row r="116" spans="1:16" ht="12.75">
      <c r="A116" s="19" t="s">
        <v>33</v>
      </c>
      <c s="23" t="s">
        <v>213</v>
      </c>
      <c s="23" t="s">
        <v>214</v>
      </c>
      <c s="19" t="s">
        <v>35</v>
      </c>
      <c s="24" t="s">
        <v>215</v>
      </c>
      <c s="25" t="s">
        <v>137</v>
      </c>
      <c s="26">
        <v>0.97</v>
      </c>
      <c s="27">
        <v>0</v>
      </c>
      <c s="27">
        <f>ROUND(ROUND(H116,2)*ROUND(G116,3),2)</f>
      </c>
      <c r="O116">
        <f>(I116*21)/100</f>
      </c>
      <c t="s">
        <v>15</v>
      </c>
    </row>
    <row r="117" spans="1:5" ht="12.75">
      <c r="A117" s="28" t="s">
        <v>38</v>
      </c>
      <c r="E117" s="29" t="s">
        <v>35</v>
      </c>
    </row>
    <row r="118" spans="1:5" ht="38.25">
      <c r="A118" s="30" t="s">
        <v>39</v>
      </c>
      <c r="E118" s="31" t="s">
        <v>216</v>
      </c>
    </row>
    <row r="119" spans="1:5" ht="25.5">
      <c r="A119" t="s">
        <v>41</v>
      </c>
      <c r="E119" s="29" t="s">
        <v>217</v>
      </c>
    </row>
    <row r="120" spans="1:16" ht="12.75">
      <c r="A120" s="19" t="s">
        <v>33</v>
      </c>
      <c s="23" t="s">
        <v>218</v>
      </c>
      <c s="23" t="s">
        <v>219</v>
      </c>
      <c s="19" t="s">
        <v>35</v>
      </c>
      <c s="24" t="s">
        <v>220</v>
      </c>
      <c s="25" t="s">
        <v>145</v>
      </c>
      <c s="26">
        <v>44</v>
      </c>
      <c s="27">
        <v>0</v>
      </c>
      <c s="27">
        <f>ROUND(ROUND(H120,2)*ROUND(G120,3),2)</f>
      </c>
      <c r="O120">
        <f>(I120*21)/100</f>
      </c>
      <c t="s">
        <v>15</v>
      </c>
    </row>
    <row r="121" spans="1:5" ht="12.75">
      <c r="A121" s="28" t="s">
        <v>38</v>
      </c>
      <c r="E121" s="29" t="s">
        <v>35</v>
      </c>
    </row>
    <row r="122" spans="1:5" ht="38.25">
      <c r="A122" s="30" t="s">
        <v>39</v>
      </c>
      <c r="E122" s="31" t="s">
        <v>221</v>
      </c>
    </row>
    <row r="123" spans="1:5" ht="63.75">
      <c r="A123" t="s">
        <v>41</v>
      </c>
      <c r="E123" s="29" t="s">
        <v>222</v>
      </c>
    </row>
    <row r="124" spans="1:16" ht="12.75">
      <c r="A124" s="19" t="s">
        <v>33</v>
      </c>
      <c s="23" t="s">
        <v>223</v>
      </c>
      <c s="23" t="s">
        <v>224</v>
      </c>
      <c s="19" t="s">
        <v>35</v>
      </c>
      <c s="24" t="s">
        <v>225</v>
      </c>
      <c s="25" t="s">
        <v>123</v>
      </c>
      <c s="26">
        <v>102</v>
      </c>
      <c s="27">
        <v>0</v>
      </c>
      <c s="27">
        <f>ROUND(ROUND(H124,2)*ROUND(G124,3),2)</f>
      </c>
      <c r="O124">
        <f>(I124*21)/100</f>
      </c>
      <c t="s">
        <v>15</v>
      </c>
    </row>
    <row r="125" spans="1:5" ht="12.75">
      <c r="A125" s="28" t="s">
        <v>38</v>
      </c>
      <c r="E125" s="29" t="s">
        <v>35</v>
      </c>
    </row>
    <row r="126" spans="1:5" ht="38.25">
      <c r="A126" s="30" t="s">
        <v>39</v>
      </c>
      <c r="E126" s="31" t="s">
        <v>226</v>
      </c>
    </row>
    <row r="127" spans="1:5" ht="102">
      <c r="A127" t="s">
        <v>41</v>
      </c>
      <c r="E127" s="29" t="s">
        <v>227</v>
      </c>
    </row>
    <row r="128" spans="1:18" ht="12.75" customHeight="1">
      <c r="A128" s="5" t="s">
        <v>31</v>
      </c>
      <c s="5"/>
      <c s="35" t="s">
        <v>21</v>
      </c>
      <c s="5"/>
      <c s="21" t="s">
        <v>228</v>
      </c>
      <c s="5"/>
      <c s="5"/>
      <c s="5"/>
      <c s="36">
        <f>0+Q128</f>
      </c>
      <c r="O128">
        <f>0+R128</f>
      </c>
      <c r="Q128">
        <f>0+I129+I133+I137+I141+I145</f>
      </c>
      <c>
        <f>0+O129+O133+O137+O141+O145</f>
      </c>
    </row>
    <row r="129" spans="1:16" ht="12.75">
      <c r="A129" s="19" t="s">
        <v>33</v>
      </c>
      <c s="23" t="s">
        <v>229</v>
      </c>
      <c s="23" t="s">
        <v>230</v>
      </c>
      <c s="19" t="s">
        <v>35</v>
      </c>
      <c s="24" t="s">
        <v>231</v>
      </c>
      <c s="25" t="s">
        <v>137</v>
      </c>
      <c s="26">
        <v>5.624</v>
      </c>
      <c s="27">
        <v>0</v>
      </c>
      <c s="27">
        <f>ROUND(ROUND(H129,2)*ROUND(G129,3),2)</f>
      </c>
      <c r="O129">
        <f>(I129*21)/100</f>
      </c>
      <c t="s">
        <v>15</v>
      </c>
    </row>
    <row r="130" spans="1:5" ht="12.75">
      <c r="A130" s="28" t="s">
        <v>38</v>
      </c>
      <c r="E130" s="29" t="s">
        <v>35</v>
      </c>
    </row>
    <row r="131" spans="1:5" ht="51">
      <c r="A131" s="30" t="s">
        <v>39</v>
      </c>
      <c r="E131" s="31" t="s">
        <v>232</v>
      </c>
    </row>
    <row r="132" spans="1:5" ht="369.75">
      <c r="A132" t="s">
        <v>41</v>
      </c>
      <c r="E132" s="29" t="s">
        <v>233</v>
      </c>
    </row>
    <row r="133" spans="1:16" ht="12.75">
      <c r="A133" s="19" t="s">
        <v>33</v>
      </c>
      <c s="23" t="s">
        <v>234</v>
      </c>
      <c s="23" t="s">
        <v>235</v>
      </c>
      <c s="19" t="s">
        <v>35</v>
      </c>
      <c s="24" t="s">
        <v>236</v>
      </c>
      <c s="25" t="s">
        <v>137</v>
      </c>
      <c s="26">
        <v>6.254</v>
      </c>
      <c s="27">
        <v>0</v>
      </c>
      <c s="27">
        <f>ROUND(ROUND(H133,2)*ROUND(G133,3),2)</f>
      </c>
      <c r="O133">
        <f>(I133*21)/100</f>
      </c>
      <c t="s">
        <v>15</v>
      </c>
    </row>
    <row r="134" spans="1:5" ht="12.75">
      <c r="A134" s="28" t="s">
        <v>38</v>
      </c>
      <c r="E134" s="29" t="s">
        <v>35</v>
      </c>
    </row>
    <row r="135" spans="1:5" ht="51">
      <c r="A135" s="30" t="s">
        <v>39</v>
      </c>
      <c r="E135" s="31" t="s">
        <v>237</v>
      </c>
    </row>
    <row r="136" spans="1:5" ht="38.25">
      <c r="A136" t="s">
        <v>41</v>
      </c>
      <c r="E136" s="29" t="s">
        <v>238</v>
      </c>
    </row>
    <row r="137" spans="1:16" ht="12.75">
      <c r="A137" s="19" t="s">
        <v>33</v>
      </c>
      <c s="23" t="s">
        <v>239</v>
      </c>
      <c s="23" t="s">
        <v>240</v>
      </c>
      <c s="19" t="s">
        <v>35</v>
      </c>
      <c s="24" t="s">
        <v>241</v>
      </c>
      <c s="25" t="s">
        <v>137</v>
      </c>
      <c s="26">
        <v>0.48</v>
      </c>
      <c s="27">
        <v>0</v>
      </c>
      <c s="27">
        <f>ROUND(ROUND(H137,2)*ROUND(G137,3),2)</f>
      </c>
      <c r="O137">
        <f>(I137*21)/100</f>
      </c>
      <c t="s">
        <v>15</v>
      </c>
    </row>
    <row r="138" spans="1:5" ht="12.75">
      <c r="A138" s="28" t="s">
        <v>38</v>
      </c>
      <c r="E138" s="29" t="s">
        <v>35</v>
      </c>
    </row>
    <row r="139" spans="1:5" ht="25.5">
      <c r="A139" s="30" t="s">
        <v>39</v>
      </c>
      <c r="E139" s="31" t="s">
        <v>242</v>
      </c>
    </row>
    <row r="140" spans="1:5" ht="51">
      <c r="A140" t="s">
        <v>41</v>
      </c>
      <c r="E140" s="29" t="s">
        <v>243</v>
      </c>
    </row>
    <row r="141" spans="1:16" ht="12.75">
      <c r="A141" s="19" t="s">
        <v>33</v>
      </c>
      <c s="23" t="s">
        <v>244</v>
      </c>
      <c s="23" t="s">
        <v>245</v>
      </c>
      <c s="19" t="s">
        <v>35</v>
      </c>
      <c s="24" t="s">
        <v>246</v>
      </c>
      <c s="25" t="s">
        <v>137</v>
      </c>
      <c s="26">
        <v>13.02</v>
      </c>
      <c s="27">
        <v>0</v>
      </c>
      <c s="27">
        <f>ROUND(ROUND(H141,2)*ROUND(G141,3),2)</f>
      </c>
      <c r="O141">
        <f>(I141*21)/100</f>
      </c>
      <c t="s">
        <v>15</v>
      </c>
    </row>
    <row r="142" spans="1:5" ht="12.75">
      <c r="A142" s="28" t="s">
        <v>38</v>
      </c>
      <c r="E142" s="29" t="s">
        <v>35</v>
      </c>
    </row>
    <row r="143" spans="1:5" ht="51">
      <c r="A143" s="30" t="s">
        <v>39</v>
      </c>
      <c r="E143" s="31" t="s">
        <v>247</v>
      </c>
    </row>
    <row r="144" spans="1:5" ht="102">
      <c r="A144" t="s">
        <v>41</v>
      </c>
      <c r="E144" s="29" t="s">
        <v>248</v>
      </c>
    </row>
    <row r="145" spans="1:16" ht="12.75">
      <c r="A145" s="19" t="s">
        <v>33</v>
      </c>
      <c s="23" t="s">
        <v>249</v>
      </c>
      <c s="23" t="s">
        <v>250</v>
      </c>
      <c s="19" t="s">
        <v>35</v>
      </c>
      <c s="24" t="s">
        <v>251</v>
      </c>
      <c s="25" t="s">
        <v>137</v>
      </c>
      <c s="26">
        <v>4.344</v>
      </c>
      <c s="27">
        <v>0</v>
      </c>
      <c s="27">
        <f>ROUND(ROUND(H145,2)*ROUND(G145,3),2)</f>
      </c>
      <c r="O145">
        <f>(I145*21)/100</f>
      </c>
      <c t="s">
        <v>15</v>
      </c>
    </row>
    <row r="146" spans="1:5" ht="12.75">
      <c r="A146" s="28" t="s">
        <v>38</v>
      </c>
      <c r="E146" s="29" t="s">
        <v>35</v>
      </c>
    </row>
    <row r="147" spans="1:5" ht="51">
      <c r="A147" s="30" t="s">
        <v>39</v>
      </c>
      <c r="E147" s="31" t="s">
        <v>252</v>
      </c>
    </row>
    <row r="148" spans="1:5" ht="357">
      <c r="A148" t="s">
        <v>41</v>
      </c>
      <c r="E148" s="29" t="s">
        <v>253</v>
      </c>
    </row>
    <row r="149" spans="1:18" ht="12.75" customHeight="1">
      <c r="A149" s="5" t="s">
        <v>31</v>
      </c>
      <c s="5"/>
      <c s="35" t="s">
        <v>23</v>
      </c>
      <c s="5"/>
      <c s="21" t="s">
        <v>254</v>
      </c>
      <c s="5"/>
      <c s="5"/>
      <c s="5"/>
      <c s="36">
        <f>0+Q149</f>
      </c>
      <c r="O149">
        <f>0+R149</f>
      </c>
      <c r="Q149">
        <f>0+I150+I154+I158+I162+I166+I170+I174+I178+I182</f>
      </c>
      <c>
        <f>0+O150+O154+O158+O162+O166+O170+O174+O178+O182</f>
      </c>
    </row>
    <row r="150" spans="1:16" ht="12.75">
      <c r="A150" s="19" t="s">
        <v>33</v>
      </c>
      <c s="23" t="s">
        <v>255</v>
      </c>
      <c s="23" t="s">
        <v>256</v>
      </c>
      <c s="19" t="s">
        <v>35</v>
      </c>
      <c s="24" t="s">
        <v>257</v>
      </c>
      <c s="25" t="s">
        <v>137</v>
      </c>
      <c s="26">
        <v>19.32</v>
      </c>
      <c s="27">
        <v>0</v>
      </c>
      <c s="27">
        <f>ROUND(ROUND(H150,2)*ROUND(G150,3),2)</f>
      </c>
      <c r="O150">
        <f>(I150*21)/100</f>
      </c>
      <c t="s">
        <v>15</v>
      </c>
    </row>
    <row r="151" spans="1:5" ht="12.75">
      <c r="A151" s="28" t="s">
        <v>38</v>
      </c>
      <c r="E151" s="29" t="s">
        <v>35</v>
      </c>
    </row>
    <row r="152" spans="1:5" ht="38.25">
      <c r="A152" s="30" t="s">
        <v>39</v>
      </c>
      <c r="E152" s="31" t="s">
        <v>258</v>
      </c>
    </row>
    <row r="153" spans="1:5" ht="127.5">
      <c r="A153" t="s">
        <v>41</v>
      </c>
      <c r="E153" s="29" t="s">
        <v>259</v>
      </c>
    </row>
    <row r="154" spans="1:16" ht="12.75">
      <c r="A154" s="19" t="s">
        <v>33</v>
      </c>
      <c s="23" t="s">
        <v>260</v>
      </c>
      <c s="23" t="s">
        <v>261</v>
      </c>
      <c s="19" t="s">
        <v>58</v>
      </c>
      <c s="24" t="s">
        <v>262</v>
      </c>
      <c s="25" t="s">
        <v>137</v>
      </c>
      <c s="26">
        <v>51</v>
      </c>
      <c s="27">
        <v>0</v>
      </c>
      <c s="27">
        <f>ROUND(ROUND(H154,2)*ROUND(G154,3),2)</f>
      </c>
      <c r="O154">
        <f>(I154*21)/100</f>
      </c>
      <c t="s">
        <v>15</v>
      </c>
    </row>
    <row r="155" spans="1:5" ht="12.75">
      <c r="A155" s="28" t="s">
        <v>38</v>
      </c>
      <c r="E155" s="29" t="s">
        <v>35</v>
      </c>
    </row>
    <row r="156" spans="1:5" ht="38.25">
      <c r="A156" s="30" t="s">
        <v>39</v>
      </c>
      <c r="E156" s="31" t="s">
        <v>263</v>
      </c>
    </row>
    <row r="157" spans="1:5" ht="51">
      <c r="A157" t="s">
        <v>41</v>
      </c>
      <c r="E157" s="29" t="s">
        <v>264</v>
      </c>
    </row>
    <row r="158" spans="1:16" ht="12.75">
      <c r="A158" s="19" t="s">
        <v>33</v>
      </c>
      <c s="23" t="s">
        <v>265</v>
      </c>
      <c s="23" t="s">
        <v>261</v>
      </c>
      <c s="19" t="s">
        <v>104</v>
      </c>
      <c s="24" t="s">
        <v>262</v>
      </c>
      <c s="25" t="s">
        <v>137</v>
      </c>
      <c s="26">
        <v>24.15</v>
      </c>
      <c s="27">
        <v>0</v>
      </c>
      <c s="27">
        <f>ROUND(ROUND(H158,2)*ROUND(G158,3),2)</f>
      </c>
      <c r="O158">
        <f>(I158*21)/100</f>
      </c>
      <c t="s">
        <v>15</v>
      </c>
    </row>
    <row r="159" spans="1:5" ht="12.75">
      <c r="A159" s="28" t="s">
        <v>38</v>
      </c>
      <c r="E159" s="29" t="s">
        <v>35</v>
      </c>
    </row>
    <row r="160" spans="1:5" ht="38.25">
      <c r="A160" s="30" t="s">
        <v>39</v>
      </c>
      <c r="E160" s="31" t="s">
        <v>266</v>
      </c>
    </row>
    <row r="161" spans="1:5" ht="51">
      <c r="A161" t="s">
        <v>41</v>
      </c>
      <c r="E161" s="29" t="s">
        <v>264</v>
      </c>
    </row>
    <row r="162" spans="1:16" ht="12.75">
      <c r="A162" s="19" t="s">
        <v>33</v>
      </c>
      <c s="23" t="s">
        <v>267</v>
      </c>
      <c s="23" t="s">
        <v>268</v>
      </c>
      <c s="19" t="s">
        <v>35</v>
      </c>
      <c s="24" t="s">
        <v>269</v>
      </c>
      <c s="25" t="s">
        <v>123</v>
      </c>
      <c s="26">
        <v>1660</v>
      </c>
      <c s="27">
        <v>0</v>
      </c>
      <c s="27">
        <f>ROUND(ROUND(H162,2)*ROUND(G162,3),2)</f>
      </c>
      <c r="O162">
        <f>(I162*21)/100</f>
      </c>
      <c t="s">
        <v>15</v>
      </c>
    </row>
    <row r="163" spans="1:5" ht="12.75">
      <c r="A163" s="28" t="s">
        <v>38</v>
      </c>
      <c r="E163" s="29" t="s">
        <v>35</v>
      </c>
    </row>
    <row r="164" spans="1:5" ht="25.5">
      <c r="A164" s="30" t="s">
        <v>39</v>
      </c>
      <c r="E164" s="31" t="s">
        <v>270</v>
      </c>
    </row>
    <row r="165" spans="1:5" ht="38.25">
      <c r="A165" t="s">
        <v>41</v>
      </c>
      <c r="E165" s="29" t="s">
        <v>271</v>
      </c>
    </row>
    <row r="166" spans="1:16" ht="12.75">
      <c r="A166" s="19" t="s">
        <v>33</v>
      </c>
      <c s="23" t="s">
        <v>272</v>
      </c>
      <c s="23" t="s">
        <v>273</v>
      </c>
      <c s="19" t="s">
        <v>35</v>
      </c>
      <c s="24" t="s">
        <v>274</v>
      </c>
      <c s="25" t="s">
        <v>123</v>
      </c>
      <c s="26">
        <v>161</v>
      </c>
      <c s="27">
        <v>0</v>
      </c>
      <c s="27">
        <f>ROUND(ROUND(H166,2)*ROUND(G166,3),2)</f>
      </c>
      <c r="O166">
        <f>(I166*21)/100</f>
      </c>
      <c t="s">
        <v>15</v>
      </c>
    </row>
    <row r="167" spans="1:5" ht="12.75">
      <c r="A167" s="28" t="s">
        <v>38</v>
      </c>
      <c r="E167" s="29" t="s">
        <v>35</v>
      </c>
    </row>
    <row r="168" spans="1:5" ht="38.25">
      <c r="A168" s="30" t="s">
        <v>39</v>
      </c>
      <c r="E168" s="31" t="s">
        <v>275</v>
      </c>
    </row>
    <row r="169" spans="1:5" ht="51">
      <c r="A169" t="s">
        <v>41</v>
      </c>
      <c r="E169" s="29" t="s">
        <v>276</v>
      </c>
    </row>
    <row r="170" spans="1:16" ht="12.75">
      <c r="A170" s="19" t="s">
        <v>33</v>
      </c>
      <c s="23" t="s">
        <v>277</v>
      </c>
      <c s="23" t="s">
        <v>278</v>
      </c>
      <c s="19" t="s">
        <v>35</v>
      </c>
      <c s="24" t="s">
        <v>279</v>
      </c>
      <c s="25" t="s">
        <v>123</v>
      </c>
      <c s="26">
        <v>17702</v>
      </c>
      <c s="27">
        <v>0</v>
      </c>
      <c s="27">
        <f>ROUND(ROUND(H170,2)*ROUND(G170,3),2)</f>
      </c>
      <c r="O170">
        <f>(I170*21)/100</f>
      </c>
      <c t="s">
        <v>15</v>
      </c>
    </row>
    <row r="171" spans="1:5" ht="12.75">
      <c r="A171" s="28" t="s">
        <v>38</v>
      </c>
      <c r="E171" s="29" t="s">
        <v>35</v>
      </c>
    </row>
    <row r="172" spans="1:5" ht="114.75">
      <c r="A172" s="30" t="s">
        <v>39</v>
      </c>
      <c r="E172" s="31" t="s">
        <v>280</v>
      </c>
    </row>
    <row r="173" spans="1:5" ht="51">
      <c r="A173" t="s">
        <v>41</v>
      </c>
      <c r="E173" s="29" t="s">
        <v>276</v>
      </c>
    </row>
    <row r="174" spans="1:16" ht="12.75">
      <c r="A174" s="19" t="s">
        <v>33</v>
      </c>
      <c s="23" t="s">
        <v>281</v>
      </c>
      <c s="23" t="s">
        <v>282</v>
      </c>
      <c s="19" t="s">
        <v>35</v>
      </c>
      <c s="24" t="s">
        <v>283</v>
      </c>
      <c s="25" t="s">
        <v>123</v>
      </c>
      <c s="26">
        <v>8851</v>
      </c>
      <c s="27">
        <v>0</v>
      </c>
      <c s="27">
        <f>ROUND(ROUND(H174,2)*ROUND(G174,3),2)</f>
      </c>
      <c r="O174">
        <f>(I174*21)/100</f>
      </c>
      <c t="s">
        <v>15</v>
      </c>
    </row>
    <row r="175" spans="1:5" ht="12.75">
      <c r="A175" s="28" t="s">
        <v>38</v>
      </c>
      <c r="E175" s="29" t="s">
        <v>35</v>
      </c>
    </row>
    <row r="176" spans="1:5" ht="63.75">
      <c r="A176" s="30" t="s">
        <v>39</v>
      </c>
      <c r="E176" s="31" t="s">
        <v>284</v>
      </c>
    </row>
    <row r="177" spans="1:5" ht="140.25">
      <c r="A177" t="s">
        <v>41</v>
      </c>
      <c r="E177" s="29" t="s">
        <v>285</v>
      </c>
    </row>
    <row r="178" spans="1:16" ht="12.75">
      <c r="A178" s="19" t="s">
        <v>33</v>
      </c>
      <c s="23" t="s">
        <v>286</v>
      </c>
      <c s="23" t="s">
        <v>287</v>
      </c>
      <c s="19" t="s">
        <v>35</v>
      </c>
      <c s="24" t="s">
        <v>288</v>
      </c>
      <c s="25" t="s">
        <v>137</v>
      </c>
      <c s="26">
        <v>608.3</v>
      </c>
      <c s="27">
        <v>0</v>
      </c>
      <c s="27">
        <f>ROUND(ROUND(H178,2)*ROUND(G178,3),2)</f>
      </c>
      <c r="O178">
        <f>(I178*21)/100</f>
      </c>
      <c t="s">
        <v>15</v>
      </c>
    </row>
    <row r="179" spans="1:5" ht="12.75">
      <c r="A179" s="28" t="s">
        <v>38</v>
      </c>
      <c r="E179" s="29" t="s">
        <v>35</v>
      </c>
    </row>
    <row r="180" spans="1:5" ht="38.25">
      <c r="A180" s="30" t="s">
        <v>39</v>
      </c>
      <c r="E180" s="31" t="s">
        <v>289</v>
      </c>
    </row>
    <row r="181" spans="1:5" ht="140.25">
      <c r="A181" t="s">
        <v>41</v>
      </c>
      <c r="E181" s="29" t="s">
        <v>285</v>
      </c>
    </row>
    <row r="182" spans="1:16" ht="12.75">
      <c r="A182" s="19" t="s">
        <v>33</v>
      </c>
      <c s="23" t="s">
        <v>290</v>
      </c>
      <c s="23" t="s">
        <v>291</v>
      </c>
      <c s="19" t="s">
        <v>35</v>
      </c>
      <c s="24" t="s">
        <v>292</v>
      </c>
      <c s="25" t="s">
        <v>123</v>
      </c>
      <c s="26">
        <v>161</v>
      </c>
      <c s="27">
        <v>0</v>
      </c>
      <c s="27">
        <f>ROUND(ROUND(H182,2)*ROUND(G182,3),2)</f>
      </c>
      <c r="O182">
        <f>(I182*21)/100</f>
      </c>
      <c t="s">
        <v>15</v>
      </c>
    </row>
    <row r="183" spans="1:5" ht="12.75">
      <c r="A183" s="28" t="s">
        <v>38</v>
      </c>
      <c r="E183" s="29" t="s">
        <v>35</v>
      </c>
    </row>
    <row r="184" spans="1:5" ht="38.25">
      <c r="A184" s="30" t="s">
        <v>39</v>
      </c>
      <c r="E184" s="31" t="s">
        <v>293</v>
      </c>
    </row>
    <row r="185" spans="1:5" ht="140.25">
      <c r="A185" t="s">
        <v>41</v>
      </c>
      <c r="E185" s="29" t="s">
        <v>285</v>
      </c>
    </row>
    <row r="186" spans="1:18" ht="12.75" customHeight="1">
      <c r="A186" s="5" t="s">
        <v>31</v>
      </c>
      <c s="5"/>
      <c s="35" t="s">
        <v>66</v>
      </c>
      <c s="5"/>
      <c s="21" t="s">
        <v>294</v>
      </c>
      <c s="5"/>
      <c s="5"/>
      <c s="5"/>
      <c s="36">
        <f>0+Q186</f>
      </c>
      <c r="O186">
        <f>0+R186</f>
      </c>
      <c r="Q186">
        <f>0+I187</f>
      </c>
      <c>
        <f>0+O187</f>
      </c>
    </row>
    <row r="187" spans="1:16" ht="12.75">
      <c r="A187" s="19" t="s">
        <v>33</v>
      </c>
      <c s="23" t="s">
        <v>295</v>
      </c>
      <c s="23" t="s">
        <v>296</v>
      </c>
      <c s="19" t="s">
        <v>35</v>
      </c>
      <c s="24" t="s">
        <v>297</v>
      </c>
      <c s="25" t="s">
        <v>137</v>
      </c>
      <c s="26">
        <v>30.307</v>
      </c>
      <c s="27">
        <v>0</v>
      </c>
      <c s="27">
        <f>ROUND(ROUND(H187,2)*ROUND(G187,3),2)</f>
      </c>
      <c r="O187">
        <f>(I187*21)/100</f>
      </c>
      <c t="s">
        <v>15</v>
      </c>
    </row>
    <row r="188" spans="1:5" ht="12.75">
      <c r="A188" s="28" t="s">
        <v>38</v>
      </c>
      <c r="E188" s="29" t="s">
        <v>35</v>
      </c>
    </row>
    <row r="189" spans="1:5" ht="51">
      <c r="A189" s="30" t="s">
        <v>39</v>
      </c>
      <c r="E189" s="31" t="s">
        <v>298</v>
      </c>
    </row>
    <row r="190" spans="1:5" ht="369.75">
      <c r="A190" t="s">
        <v>41</v>
      </c>
      <c r="E190" s="29" t="s">
        <v>299</v>
      </c>
    </row>
    <row r="191" spans="1:18" ht="12.75" customHeight="1">
      <c r="A191" s="5" t="s">
        <v>31</v>
      </c>
      <c s="5"/>
      <c s="35" t="s">
        <v>28</v>
      </c>
      <c s="5"/>
      <c s="21" t="s">
        <v>300</v>
      </c>
      <c s="5"/>
      <c s="5"/>
      <c s="5"/>
      <c s="36">
        <f>0+Q191</f>
      </c>
      <c r="O191">
        <f>0+R191</f>
      </c>
      <c r="Q191">
        <f>0+I192+I196+I200+I204+I208+I212+I216+I220+I224+I228+I232+I236</f>
      </c>
      <c>
        <f>0+O192+O196+O200+O204+O208+O212+O216+O220+O224+O228+O232+O236</f>
      </c>
    </row>
    <row r="192" spans="1:16" ht="12.75">
      <c r="A192" s="19" t="s">
        <v>33</v>
      </c>
      <c s="23" t="s">
        <v>301</v>
      </c>
      <c s="23" t="s">
        <v>302</v>
      </c>
      <c s="19" t="s">
        <v>35</v>
      </c>
      <c s="24" t="s">
        <v>303</v>
      </c>
      <c s="25" t="s">
        <v>129</v>
      </c>
      <c s="26">
        <v>66</v>
      </c>
      <c s="27">
        <v>0</v>
      </c>
      <c s="27">
        <f>ROUND(ROUND(H192,2)*ROUND(G192,3),2)</f>
      </c>
      <c r="O192">
        <f>(I192*21)/100</f>
      </c>
      <c t="s">
        <v>15</v>
      </c>
    </row>
    <row r="193" spans="1:5" ht="12.75">
      <c r="A193" s="28" t="s">
        <v>38</v>
      </c>
      <c r="E193" s="29" t="s">
        <v>35</v>
      </c>
    </row>
    <row r="194" spans="1:5" ht="63.75">
      <c r="A194" s="30" t="s">
        <v>39</v>
      </c>
      <c r="E194" s="31" t="s">
        <v>304</v>
      </c>
    </row>
    <row r="195" spans="1:5" ht="51">
      <c r="A195" t="s">
        <v>41</v>
      </c>
      <c r="E195" s="29" t="s">
        <v>305</v>
      </c>
    </row>
    <row r="196" spans="1:16" ht="12.75">
      <c r="A196" s="19" t="s">
        <v>33</v>
      </c>
      <c s="23" t="s">
        <v>306</v>
      </c>
      <c s="23" t="s">
        <v>307</v>
      </c>
      <c s="19" t="s">
        <v>58</v>
      </c>
      <c s="24" t="s">
        <v>308</v>
      </c>
      <c s="25" t="s">
        <v>129</v>
      </c>
      <c s="26">
        <v>224</v>
      </c>
      <c s="27">
        <v>0</v>
      </c>
      <c s="27">
        <f>ROUND(ROUND(H196,2)*ROUND(G196,3),2)</f>
      </c>
      <c r="O196">
        <f>(I196*21)/100</f>
      </c>
      <c t="s">
        <v>15</v>
      </c>
    </row>
    <row r="197" spans="1:5" ht="12.75">
      <c r="A197" s="28" t="s">
        <v>38</v>
      </c>
      <c r="E197" s="29" t="s">
        <v>35</v>
      </c>
    </row>
    <row r="198" spans="1:5" ht="76.5">
      <c r="A198" s="30" t="s">
        <v>39</v>
      </c>
      <c r="E198" s="31" t="s">
        <v>309</v>
      </c>
    </row>
    <row r="199" spans="1:5" ht="12.75">
      <c r="A199" t="s">
        <v>41</v>
      </c>
      <c r="E199" s="29" t="s">
        <v>310</v>
      </c>
    </row>
    <row r="200" spans="1:16" ht="12.75">
      <c r="A200" s="19" t="s">
        <v>33</v>
      </c>
      <c s="23" t="s">
        <v>311</v>
      </c>
      <c s="23" t="s">
        <v>312</v>
      </c>
      <c s="19" t="s">
        <v>35</v>
      </c>
      <c s="24" t="s">
        <v>313</v>
      </c>
      <c s="25" t="s">
        <v>129</v>
      </c>
      <c s="26">
        <v>2</v>
      </c>
      <c s="27">
        <v>0</v>
      </c>
      <c s="27">
        <f>ROUND(ROUND(H200,2)*ROUND(G200,3),2)</f>
      </c>
      <c r="O200">
        <f>(I200*21)/100</f>
      </c>
      <c t="s">
        <v>15</v>
      </c>
    </row>
    <row r="201" spans="1:5" ht="12.75">
      <c r="A201" s="28" t="s">
        <v>38</v>
      </c>
      <c r="E201" s="29" t="s">
        <v>35</v>
      </c>
    </row>
    <row r="202" spans="1:5" ht="51">
      <c r="A202" s="30" t="s">
        <v>39</v>
      </c>
      <c r="E202" s="31" t="s">
        <v>314</v>
      </c>
    </row>
    <row r="203" spans="1:5" ht="25.5">
      <c r="A203" t="s">
        <v>41</v>
      </c>
      <c r="E203" s="29" t="s">
        <v>315</v>
      </c>
    </row>
    <row r="204" spans="1:16" ht="25.5">
      <c r="A204" s="19" t="s">
        <v>33</v>
      </c>
      <c s="23" t="s">
        <v>316</v>
      </c>
      <c s="23" t="s">
        <v>317</v>
      </c>
      <c s="19" t="s">
        <v>35</v>
      </c>
      <c s="24" t="s">
        <v>318</v>
      </c>
      <c s="25" t="s">
        <v>129</v>
      </c>
      <c s="26">
        <v>2</v>
      </c>
      <c s="27">
        <v>0</v>
      </c>
      <c s="27">
        <f>ROUND(ROUND(H204,2)*ROUND(G204,3),2)</f>
      </c>
      <c r="O204">
        <f>(I204*21)/100</f>
      </c>
      <c t="s">
        <v>15</v>
      </c>
    </row>
    <row r="205" spans="1:5" ht="12.75">
      <c r="A205" s="28" t="s">
        <v>38</v>
      </c>
      <c r="E205" s="29" t="s">
        <v>35</v>
      </c>
    </row>
    <row r="206" spans="1:5" ht="12.75">
      <c r="A206" s="30" t="s">
        <v>39</v>
      </c>
      <c r="E206" s="31" t="s">
        <v>319</v>
      </c>
    </row>
    <row r="207" spans="1:5" ht="25.5">
      <c r="A207" t="s">
        <v>41</v>
      </c>
      <c r="E207" s="29" t="s">
        <v>320</v>
      </c>
    </row>
    <row r="208" spans="1:16" ht="25.5">
      <c r="A208" s="19" t="s">
        <v>33</v>
      </c>
      <c s="23" t="s">
        <v>321</v>
      </c>
      <c s="23" t="s">
        <v>322</v>
      </c>
      <c s="19" t="s">
        <v>35</v>
      </c>
      <c s="24" t="s">
        <v>323</v>
      </c>
      <c s="25" t="s">
        <v>123</v>
      </c>
      <c s="26">
        <v>415</v>
      </c>
      <c s="27">
        <v>0</v>
      </c>
      <c s="27">
        <f>ROUND(ROUND(H208,2)*ROUND(G208,3),2)</f>
      </c>
      <c r="O208">
        <f>(I208*21)/100</f>
      </c>
      <c t="s">
        <v>15</v>
      </c>
    </row>
    <row r="209" spans="1:5" ht="12.75">
      <c r="A209" s="28" t="s">
        <v>38</v>
      </c>
      <c r="E209" s="29" t="s">
        <v>35</v>
      </c>
    </row>
    <row r="210" spans="1:5" ht="25.5">
      <c r="A210" s="30" t="s">
        <v>39</v>
      </c>
      <c r="E210" s="31" t="s">
        <v>324</v>
      </c>
    </row>
    <row r="211" spans="1:5" ht="38.25">
      <c r="A211" t="s">
        <v>41</v>
      </c>
      <c r="E211" s="29" t="s">
        <v>325</v>
      </c>
    </row>
    <row r="212" spans="1:16" ht="25.5">
      <c r="A212" s="19" t="s">
        <v>33</v>
      </c>
      <c s="23" t="s">
        <v>326</v>
      </c>
      <c s="23" t="s">
        <v>327</v>
      </c>
      <c s="19" t="s">
        <v>35</v>
      </c>
      <c s="24" t="s">
        <v>328</v>
      </c>
      <c s="25" t="s">
        <v>123</v>
      </c>
      <c s="26">
        <v>415</v>
      </c>
      <c s="27">
        <v>0</v>
      </c>
      <c s="27">
        <f>ROUND(ROUND(H212,2)*ROUND(G212,3),2)</f>
      </c>
      <c r="O212">
        <f>(I212*21)/100</f>
      </c>
      <c t="s">
        <v>15</v>
      </c>
    </row>
    <row r="213" spans="1:5" ht="12.75">
      <c r="A213" s="28" t="s">
        <v>38</v>
      </c>
      <c r="E213" s="29" t="s">
        <v>35</v>
      </c>
    </row>
    <row r="214" spans="1:5" ht="25.5">
      <c r="A214" s="30" t="s">
        <v>39</v>
      </c>
      <c r="E214" s="31" t="s">
        <v>324</v>
      </c>
    </row>
    <row r="215" spans="1:5" ht="38.25">
      <c r="A215" t="s">
        <v>41</v>
      </c>
      <c r="E215" s="29" t="s">
        <v>325</v>
      </c>
    </row>
    <row r="216" spans="1:16" ht="12.75">
      <c r="A216" s="19" t="s">
        <v>33</v>
      </c>
      <c s="23" t="s">
        <v>329</v>
      </c>
      <c s="23" t="s">
        <v>330</v>
      </c>
      <c s="19" t="s">
        <v>35</v>
      </c>
      <c s="24" t="s">
        <v>331</v>
      </c>
      <c s="25" t="s">
        <v>145</v>
      </c>
      <c s="26">
        <v>9.49</v>
      </c>
      <c s="27">
        <v>0</v>
      </c>
      <c s="27">
        <f>ROUND(ROUND(H216,2)*ROUND(G216,3),2)</f>
      </c>
      <c r="O216">
        <f>(I216*21)/100</f>
      </c>
      <c t="s">
        <v>15</v>
      </c>
    </row>
    <row r="217" spans="1:5" ht="12.75">
      <c r="A217" s="28" t="s">
        <v>38</v>
      </c>
      <c r="E217" s="29" t="s">
        <v>35</v>
      </c>
    </row>
    <row r="218" spans="1:5" ht="12.75">
      <c r="A218" s="30" t="s">
        <v>39</v>
      </c>
      <c r="E218" s="31" t="s">
        <v>332</v>
      </c>
    </row>
    <row r="219" spans="1:5" ht="63.75">
      <c r="A219" t="s">
        <v>41</v>
      </c>
      <c r="E219" s="29" t="s">
        <v>333</v>
      </c>
    </row>
    <row r="220" spans="1:16" ht="12.75">
      <c r="A220" s="19" t="s">
        <v>33</v>
      </c>
      <c s="23" t="s">
        <v>334</v>
      </c>
      <c s="23" t="s">
        <v>335</v>
      </c>
      <c s="19" t="s">
        <v>35</v>
      </c>
      <c s="24" t="s">
        <v>336</v>
      </c>
      <c s="25" t="s">
        <v>145</v>
      </c>
      <c s="26">
        <v>11.242</v>
      </c>
      <c s="27">
        <v>0</v>
      </c>
      <c s="27">
        <f>ROUND(ROUND(H220,2)*ROUND(G220,3),2)</f>
      </c>
      <c r="O220">
        <f>(I220*21)/100</f>
      </c>
      <c t="s">
        <v>15</v>
      </c>
    </row>
    <row r="221" spans="1:5" ht="12.75">
      <c r="A221" s="28" t="s">
        <v>38</v>
      </c>
      <c r="E221" s="29" t="s">
        <v>35</v>
      </c>
    </row>
    <row r="222" spans="1:5" ht="12.75">
      <c r="A222" s="30" t="s">
        <v>39</v>
      </c>
      <c r="E222" s="31" t="s">
        <v>337</v>
      </c>
    </row>
    <row r="223" spans="1:5" ht="63.75">
      <c r="A223" t="s">
        <v>41</v>
      </c>
      <c r="E223" s="29" t="s">
        <v>333</v>
      </c>
    </row>
    <row r="224" spans="1:16" ht="12.75">
      <c r="A224" s="19" t="s">
        <v>33</v>
      </c>
      <c s="23" t="s">
        <v>338</v>
      </c>
      <c s="23" t="s">
        <v>339</v>
      </c>
      <c s="19" t="s">
        <v>35</v>
      </c>
      <c s="24" t="s">
        <v>340</v>
      </c>
      <c s="25" t="s">
        <v>129</v>
      </c>
      <c s="26">
        <v>8</v>
      </c>
      <c s="27">
        <v>0</v>
      </c>
      <c s="27">
        <f>ROUND(ROUND(H224,2)*ROUND(G224,3),2)</f>
      </c>
      <c r="O224">
        <f>(I224*21)/100</f>
      </c>
      <c t="s">
        <v>15</v>
      </c>
    </row>
    <row r="225" spans="1:5" ht="12.75">
      <c r="A225" s="28" t="s">
        <v>38</v>
      </c>
      <c r="E225" s="29" t="s">
        <v>35</v>
      </c>
    </row>
    <row r="226" spans="1:5" ht="51">
      <c r="A226" s="30" t="s">
        <v>39</v>
      </c>
      <c r="E226" s="31" t="s">
        <v>341</v>
      </c>
    </row>
    <row r="227" spans="1:5" ht="25.5">
      <c r="A227" t="s">
        <v>41</v>
      </c>
      <c r="E227" s="29" t="s">
        <v>342</v>
      </c>
    </row>
    <row r="228" spans="1:16" ht="12.75">
      <c r="A228" s="19" t="s">
        <v>33</v>
      </c>
      <c s="23" t="s">
        <v>343</v>
      </c>
      <c s="23" t="s">
        <v>344</v>
      </c>
      <c s="19" t="s">
        <v>35</v>
      </c>
      <c s="24" t="s">
        <v>345</v>
      </c>
      <c s="25" t="s">
        <v>145</v>
      </c>
      <c s="26">
        <v>36.464</v>
      </c>
      <c s="27">
        <v>0</v>
      </c>
      <c s="27">
        <f>ROUND(ROUND(H228,2)*ROUND(G228,3),2)</f>
      </c>
      <c r="O228">
        <f>(I228*21)/100</f>
      </c>
      <c t="s">
        <v>15</v>
      </c>
    </row>
    <row r="229" spans="1:5" ht="12.75">
      <c r="A229" s="28" t="s">
        <v>38</v>
      </c>
      <c r="E229" s="29" t="s">
        <v>35</v>
      </c>
    </row>
    <row r="230" spans="1:5" ht="25.5">
      <c r="A230" s="30" t="s">
        <v>39</v>
      </c>
      <c r="E230" s="31" t="s">
        <v>346</v>
      </c>
    </row>
    <row r="231" spans="1:5" ht="38.25">
      <c r="A231" t="s">
        <v>41</v>
      </c>
      <c r="E231" s="29" t="s">
        <v>347</v>
      </c>
    </row>
    <row r="232" spans="1:16" ht="12.75">
      <c r="A232" s="19" t="s">
        <v>33</v>
      </c>
      <c s="23" t="s">
        <v>348</v>
      </c>
      <c s="23" t="s">
        <v>349</v>
      </c>
      <c s="19" t="s">
        <v>35</v>
      </c>
      <c s="24" t="s">
        <v>350</v>
      </c>
      <c s="25" t="s">
        <v>145</v>
      </c>
      <c s="26">
        <v>9.49</v>
      </c>
      <c s="27">
        <v>0</v>
      </c>
      <c s="27">
        <f>ROUND(ROUND(H232,2)*ROUND(G232,3),2)</f>
      </c>
      <c r="O232">
        <f>(I232*21)/100</f>
      </c>
      <c t="s">
        <v>15</v>
      </c>
    </row>
    <row r="233" spans="1:5" ht="12.75">
      <c r="A233" s="28" t="s">
        <v>38</v>
      </c>
      <c r="E233" s="29" t="s">
        <v>124</v>
      </c>
    </row>
    <row r="234" spans="1:5" ht="12.75">
      <c r="A234" s="30" t="s">
        <v>39</v>
      </c>
      <c r="E234" s="31" t="s">
        <v>351</v>
      </c>
    </row>
    <row r="235" spans="1:5" ht="114.75">
      <c r="A235" t="s">
        <v>41</v>
      </c>
      <c r="E235" s="29" t="s">
        <v>352</v>
      </c>
    </row>
    <row r="236" spans="1:16" ht="12.75">
      <c r="A236" s="19" t="s">
        <v>33</v>
      </c>
      <c s="23" t="s">
        <v>353</v>
      </c>
      <c s="23" t="s">
        <v>354</v>
      </c>
      <c s="19" t="s">
        <v>58</v>
      </c>
      <c s="24" t="s">
        <v>355</v>
      </c>
      <c s="25" t="s">
        <v>137</v>
      </c>
      <c s="26">
        <v>14.76</v>
      </c>
      <c s="27">
        <v>0</v>
      </c>
      <c s="27">
        <f>ROUND(ROUND(H236,2)*ROUND(G236,3),2)</f>
      </c>
      <c r="O236">
        <f>(I236*21)/100</f>
      </c>
      <c t="s">
        <v>15</v>
      </c>
    </row>
    <row r="237" spans="1:5" ht="12.75">
      <c r="A237" s="28" t="s">
        <v>38</v>
      </c>
      <c r="E237" s="29" t="s">
        <v>124</v>
      </c>
    </row>
    <row r="238" spans="1:5" ht="51">
      <c r="A238" s="30" t="s">
        <v>39</v>
      </c>
      <c r="E238" s="31" t="s">
        <v>356</v>
      </c>
    </row>
    <row r="239" spans="1:5" ht="76.5">
      <c r="A239" t="s">
        <v>41</v>
      </c>
      <c r="E239" s="29" t="s">
        <v>357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0+O9+O22+O39+O44</f>
      </c>
      <c t="s">
        <v>10</v>
      </c>
    </row>
    <row r="3" spans="1:16" ht="15" customHeight="1">
      <c r="A3" t="s">
        <v>1</v>
      </c>
      <c s="8" t="s">
        <v>4</v>
      </c>
      <c s="9" t="s">
        <v>5</v>
      </c>
      <c s="1"/>
      <c s="10" t="s">
        <v>6</v>
      </c>
      <c s="1"/>
      <c s="4"/>
      <c s="3" t="s">
        <v>358</v>
      </c>
      <c s="32">
        <f>0+I9+I22+I39+I44</f>
      </c>
      <c r="O3" t="s">
        <v>9</v>
      </c>
      <c t="s">
        <v>11</v>
      </c>
    </row>
    <row r="4" spans="1:16" ht="15" customHeight="1">
      <c r="A4" t="s">
        <v>7</v>
      </c>
      <c s="8" t="s">
        <v>93</v>
      </c>
      <c s="9" t="s">
        <v>94</v>
      </c>
      <c s="1"/>
      <c s="10" t="s">
        <v>95</v>
      </c>
      <c s="1"/>
      <c s="1"/>
      <c s="7"/>
      <c s="7"/>
      <c r="O4" t="s">
        <v>9</v>
      </c>
      <c t="s">
        <v>11</v>
      </c>
    </row>
    <row r="5" spans="1:16" ht="12.75" customHeight="1">
      <c r="A5" t="s">
        <v>96</v>
      </c>
      <c s="12" t="s">
        <v>8</v>
      </c>
      <c s="13" t="s">
        <v>358</v>
      </c>
      <c s="5"/>
      <c s="14" t="s">
        <v>359</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98</v>
      </c>
      <c s="19" t="s">
        <v>58</v>
      </c>
      <c s="24" t="s">
        <v>99</v>
      </c>
      <c s="25" t="s">
        <v>100</v>
      </c>
      <c s="26">
        <v>1238.325</v>
      </c>
      <c s="27">
        <v>0</v>
      </c>
      <c s="27">
        <f>ROUND(ROUND(H10,2)*ROUND(G10,3),2)</f>
      </c>
      <c r="O10">
        <f>(I10*21)/100</f>
      </c>
      <c t="s">
        <v>15</v>
      </c>
    </row>
    <row r="11" spans="1:5" ht="25.5">
      <c r="A11" s="28" t="s">
        <v>38</v>
      </c>
      <c r="E11" s="29" t="s">
        <v>101</v>
      </c>
    </row>
    <row r="12" spans="1:5" ht="12.75">
      <c r="A12" s="30" t="s">
        <v>39</v>
      </c>
      <c r="E12" s="31" t="s">
        <v>360</v>
      </c>
    </row>
    <row r="13" spans="1:5" ht="140.25">
      <c r="A13" t="s">
        <v>41</v>
      </c>
      <c r="E13" s="29" t="s">
        <v>103</v>
      </c>
    </row>
    <row r="14" spans="1:16" ht="25.5">
      <c r="A14" s="19" t="s">
        <v>33</v>
      </c>
      <c s="23" t="s">
        <v>11</v>
      </c>
      <c s="23" t="s">
        <v>98</v>
      </c>
      <c s="19" t="s">
        <v>104</v>
      </c>
      <c s="24" t="s">
        <v>99</v>
      </c>
      <c s="25" t="s">
        <v>100</v>
      </c>
      <c s="26">
        <v>729.96</v>
      </c>
      <c s="27">
        <v>0</v>
      </c>
      <c s="27">
        <f>ROUND(ROUND(H14,2)*ROUND(G14,3),2)</f>
      </c>
      <c r="O14">
        <f>(I14*21)/100</f>
      </c>
      <c t="s">
        <v>15</v>
      </c>
    </row>
    <row r="15" spans="1:5" ht="25.5">
      <c r="A15" s="28" t="s">
        <v>38</v>
      </c>
      <c r="E15" s="29" t="s">
        <v>105</v>
      </c>
    </row>
    <row r="16" spans="1:5" ht="12.75">
      <c r="A16" s="30" t="s">
        <v>39</v>
      </c>
      <c r="E16" s="31" t="s">
        <v>361</v>
      </c>
    </row>
    <row r="17" spans="1:5" ht="140.25">
      <c r="A17" t="s">
        <v>41</v>
      </c>
      <c r="E17" s="29" t="s">
        <v>103</v>
      </c>
    </row>
    <row r="18" spans="1:16" ht="25.5">
      <c r="A18" s="19" t="s">
        <v>33</v>
      </c>
      <c s="23" t="s">
        <v>10</v>
      </c>
      <c s="23" t="s">
        <v>107</v>
      </c>
      <c s="19" t="s">
        <v>35</v>
      </c>
      <c s="24" t="s">
        <v>108</v>
      </c>
      <c s="25" t="s">
        <v>100</v>
      </c>
      <c s="26">
        <v>312.84</v>
      </c>
      <c s="27">
        <v>0</v>
      </c>
      <c s="27">
        <f>ROUND(ROUND(H18,2)*ROUND(G18,3),2)</f>
      </c>
      <c r="O18">
        <f>(I18*21)/100</f>
      </c>
      <c t="s">
        <v>15</v>
      </c>
    </row>
    <row r="19" spans="1:5" ht="25.5">
      <c r="A19" s="28" t="s">
        <v>38</v>
      </c>
      <c r="E19" s="29" t="s">
        <v>109</v>
      </c>
    </row>
    <row r="20" spans="1:5" ht="12.75">
      <c r="A20" s="30" t="s">
        <v>39</v>
      </c>
      <c r="E20" s="31" t="s">
        <v>362</v>
      </c>
    </row>
    <row r="21" spans="1:5" ht="140.25">
      <c r="A21" t="s">
        <v>41</v>
      </c>
      <c r="E21" s="29" t="s">
        <v>111</v>
      </c>
    </row>
    <row r="22" spans="1:18" ht="12.75" customHeight="1">
      <c r="A22" s="5" t="s">
        <v>31</v>
      </c>
      <c s="5"/>
      <c s="35" t="s">
        <v>17</v>
      </c>
      <c s="5"/>
      <c s="21" t="s">
        <v>120</v>
      </c>
      <c s="5"/>
      <c s="5"/>
      <c s="5"/>
      <c s="36">
        <f>0+Q22</f>
      </c>
      <c r="O22">
        <f>0+R22</f>
      </c>
      <c r="Q22">
        <f>0+I23+I27+I31+I35</f>
      </c>
      <c>
        <f>0+O23+O27+O31+O35</f>
      </c>
    </row>
    <row r="23" spans="1:16" ht="12.75">
      <c r="A23" s="19" t="s">
        <v>33</v>
      </c>
      <c s="23" t="s">
        <v>21</v>
      </c>
      <c s="23" t="s">
        <v>135</v>
      </c>
      <c s="19" t="s">
        <v>58</v>
      </c>
      <c s="24" t="s">
        <v>136</v>
      </c>
      <c s="25" t="s">
        <v>137</v>
      </c>
      <c s="26">
        <v>130.35</v>
      </c>
      <c s="27">
        <v>0</v>
      </c>
      <c s="27">
        <f>ROUND(ROUND(H23,2)*ROUND(G23,3),2)</f>
      </c>
      <c r="O23">
        <f>(I23*21)/100</f>
      </c>
      <c t="s">
        <v>15</v>
      </c>
    </row>
    <row r="24" spans="1:5" ht="12.75">
      <c r="A24" s="28" t="s">
        <v>38</v>
      </c>
      <c r="E24" s="29" t="s">
        <v>363</v>
      </c>
    </row>
    <row r="25" spans="1:5" ht="38.25">
      <c r="A25" s="30" t="s">
        <v>39</v>
      </c>
      <c r="E25" s="31" t="s">
        <v>364</v>
      </c>
    </row>
    <row r="26" spans="1:5" ht="63.75">
      <c r="A26" t="s">
        <v>41</v>
      </c>
      <c r="E26" s="29" t="s">
        <v>139</v>
      </c>
    </row>
    <row r="27" spans="1:16" ht="12.75">
      <c r="A27" s="19" t="s">
        <v>33</v>
      </c>
      <c s="23" t="s">
        <v>23</v>
      </c>
      <c s="23" t="s">
        <v>140</v>
      </c>
      <c s="19" t="s">
        <v>58</v>
      </c>
      <c s="24" t="s">
        <v>141</v>
      </c>
      <c s="25" t="s">
        <v>137</v>
      </c>
      <c s="26">
        <v>364.98</v>
      </c>
      <c s="27">
        <v>0</v>
      </c>
      <c s="27">
        <f>ROUND(ROUND(H27,2)*ROUND(G27,3),2)</f>
      </c>
      <c r="O27">
        <f>(I27*21)/100</f>
      </c>
      <c t="s">
        <v>15</v>
      </c>
    </row>
    <row r="28" spans="1:5" ht="12.75">
      <c r="A28" s="28" t="s">
        <v>38</v>
      </c>
      <c r="E28" s="29" t="s">
        <v>363</v>
      </c>
    </row>
    <row r="29" spans="1:5" ht="38.25">
      <c r="A29" s="30" t="s">
        <v>39</v>
      </c>
      <c r="E29" s="31" t="s">
        <v>365</v>
      </c>
    </row>
    <row r="30" spans="1:5" ht="63.75">
      <c r="A30" t="s">
        <v>41</v>
      </c>
      <c r="E30" s="29" t="s">
        <v>139</v>
      </c>
    </row>
    <row r="31" spans="1:16" ht="12.75">
      <c r="A31" s="19" t="s">
        <v>33</v>
      </c>
      <c s="23" t="s">
        <v>25</v>
      </c>
      <c s="23" t="s">
        <v>148</v>
      </c>
      <c s="19" t="s">
        <v>104</v>
      </c>
      <c s="24" t="s">
        <v>149</v>
      </c>
      <c s="25" t="s">
        <v>137</v>
      </c>
      <c s="26">
        <v>651.75</v>
      </c>
      <c s="27">
        <v>0</v>
      </c>
      <c s="27">
        <f>ROUND(ROUND(H31,2)*ROUND(G31,3),2)</f>
      </c>
      <c r="O31">
        <f>(I31*21)/100</f>
      </c>
      <c t="s">
        <v>15</v>
      </c>
    </row>
    <row r="32" spans="1:5" ht="12.75">
      <c r="A32" s="28" t="s">
        <v>38</v>
      </c>
      <c r="E32" s="29" t="s">
        <v>124</v>
      </c>
    </row>
    <row r="33" spans="1:5" ht="38.25">
      <c r="A33" s="30" t="s">
        <v>39</v>
      </c>
      <c r="E33" s="31" t="s">
        <v>366</v>
      </c>
    </row>
    <row r="34" spans="1:5" ht="369.75">
      <c r="A34" t="s">
        <v>41</v>
      </c>
      <c r="E34" s="29" t="s">
        <v>151</v>
      </c>
    </row>
    <row r="35" spans="1:16" ht="12.75">
      <c r="A35" s="19" t="s">
        <v>33</v>
      </c>
      <c s="23" t="s">
        <v>61</v>
      </c>
      <c s="23" t="s">
        <v>184</v>
      </c>
      <c s="19" t="s">
        <v>35</v>
      </c>
      <c s="24" t="s">
        <v>185</v>
      </c>
      <c s="25" t="s">
        <v>123</v>
      </c>
      <c s="26">
        <v>1303.5</v>
      </c>
      <c s="27">
        <v>0</v>
      </c>
      <c s="27">
        <f>ROUND(ROUND(H35,2)*ROUND(G35,3),2)</f>
      </c>
      <c r="O35">
        <f>(I35*21)/100</f>
      </c>
      <c t="s">
        <v>15</v>
      </c>
    </row>
    <row r="36" spans="1:5" ht="12.75">
      <c r="A36" s="28" t="s">
        <v>38</v>
      </c>
      <c r="E36" s="29" t="s">
        <v>35</v>
      </c>
    </row>
    <row r="37" spans="1:5" ht="51">
      <c r="A37" s="30" t="s">
        <v>39</v>
      </c>
      <c r="E37" s="31" t="s">
        <v>367</v>
      </c>
    </row>
    <row r="38" spans="1:5" ht="25.5">
      <c r="A38" t="s">
        <v>41</v>
      </c>
      <c r="E38" s="29" t="s">
        <v>187</v>
      </c>
    </row>
    <row r="39" spans="1:18" ht="12.75" customHeight="1">
      <c r="A39" s="5" t="s">
        <v>31</v>
      </c>
      <c s="5"/>
      <c s="35" t="s">
        <v>11</v>
      </c>
      <c s="5"/>
      <c s="21" t="s">
        <v>207</v>
      </c>
      <c s="5"/>
      <c s="5"/>
      <c s="5"/>
      <c s="36">
        <f>0+Q39</f>
      </c>
      <c r="O39">
        <f>0+R39</f>
      </c>
      <c r="Q39">
        <f>0+I40</f>
      </c>
      <c>
        <f>0+O40</f>
      </c>
    </row>
    <row r="40" spans="1:16" ht="12.75">
      <c r="A40" s="19" t="s">
        <v>33</v>
      </c>
      <c s="23" t="s">
        <v>66</v>
      </c>
      <c s="23" t="s">
        <v>224</v>
      </c>
      <c s="19" t="s">
        <v>35</v>
      </c>
      <c s="24" t="s">
        <v>225</v>
      </c>
      <c s="25" t="s">
        <v>123</v>
      </c>
      <c s="26">
        <v>1303.5</v>
      </c>
      <c s="27">
        <v>0</v>
      </c>
      <c s="27">
        <f>ROUND(ROUND(H40,2)*ROUND(G40,3),2)</f>
      </c>
      <c r="O40">
        <f>(I40*21)/100</f>
      </c>
      <c t="s">
        <v>15</v>
      </c>
    </row>
    <row r="41" spans="1:5" ht="12.75">
      <c r="A41" s="28" t="s">
        <v>38</v>
      </c>
      <c r="E41" s="29" t="s">
        <v>35</v>
      </c>
    </row>
    <row r="42" spans="1:5" ht="51">
      <c r="A42" s="30" t="s">
        <v>39</v>
      </c>
      <c r="E42" s="31" t="s">
        <v>368</v>
      </c>
    </row>
    <row r="43" spans="1:5" ht="102">
      <c r="A43" t="s">
        <v>41</v>
      </c>
      <c r="E43" s="29" t="s">
        <v>227</v>
      </c>
    </row>
    <row r="44" spans="1:18" ht="12.75" customHeight="1">
      <c r="A44" s="5" t="s">
        <v>31</v>
      </c>
      <c s="5"/>
      <c s="35" t="s">
        <v>23</v>
      </c>
      <c s="5"/>
      <c s="21" t="s">
        <v>254</v>
      </c>
      <c s="5"/>
      <c s="5"/>
      <c s="5"/>
      <c s="36">
        <f>0+Q44</f>
      </c>
      <c r="O44">
        <f>0+R44</f>
      </c>
      <c r="Q44">
        <f>0+I45+I49+I53+I57</f>
      </c>
      <c>
        <f>0+O45+O49+O53+O57</f>
      </c>
    </row>
    <row r="45" spans="1:16" ht="12.75">
      <c r="A45" s="19" t="s">
        <v>33</v>
      </c>
      <c s="23" t="s">
        <v>28</v>
      </c>
      <c s="23" t="s">
        <v>256</v>
      </c>
      <c s="19" t="s">
        <v>35</v>
      </c>
      <c s="24" t="s">
        <v>257</v>
      </c>
      <c s="25" t="s">
        <v>137</v>
      </c>
      <c s="26">
        <v>156.42</v>
      </c>
      <c s="27">
        <v>0</v>
      </c>
      <c s="27">
        <f>ROUND(ROUND(H45,2)*ROUND(G45,3),2)</f>
      </c>
      <c r="O45">
        <f>(I45*21)/100</f>
      </c>
      <c t="s">
        <v>15</v>
      </c>
    </row>
    <row r="46" spans="1:5" ht="12.75">
      <c r="A46" s="28" t="s">
        <v>38</v>
      </c>
      <c r="E46" s="29" t="s">
        <v>35</v>
      </c>
    </row>
    <row r="47" spans="1:5" ht="51">
      <c r="A47" s="30" t="s">
        <v>39</v>
      </c>
      <c r="E47" s="31" t="s">
        <v>369</v>
      </c>
    </row>
    <row r="48" spans="1:5" ht="127.5">
      <c r="A48" t="s">
        <v>41</v>
      </c>
      <c r="E48" s="29" t="s">
        <v>259</v>
      </c>
    </row>
    <row r="49" spans="1:16" ht="12.75">
      <c r="A49" s="19" t="s">
        <v>33</v>
      </c>
      <c s="23" t="s">
        <v>30</v>
      </c>
      <c s="23" t="s">
        <v>261</v>
      </c>
      <c s="19" t="s">
        <v>58</v>
      </c>
      <c s="24" t="s">
        <v>262</v>
      </c>
      <c s="25" t="s">
        <v>137</v>
      </c>
      <c s="26">
        <v>651.75</v>
      </c>
      <c s="27">
        <v>0</v>
      </c>
      <c s="27">
        <f>ROUND(ROUND(H49,2)*ROUND(G49,3),2)</f>
      </c>
      <c r="O49">
        <f>(I49*21)/100</f>
      </c>
      <c t="s">
        <v>15</v>
      </c>
    </row>
    <row r="50" spans="1:5" ht="12.75">
      <c r="A50" s="28" t="s">
        <v>38</v>
      </c>
      <c r="E50" s="29" t="s">
        <v>35</v>
      </c>
    </row>
    <row r="51" spans="1:5" ht="38.25">
      <c r="A51" s="30" t="s">
        <v>39</v>
      </c>
      <c r="E51" s="31" t="s">
        <v>370</v>
      </c>
    </row>
    <row r="52" spans="1:5" ht="51">
      <c r="A52" t="s">
        <v>41</v>
      </c>
      <c r="E52" s="29" t="s">
        <v>264</v>
      </c>
    </row>
    <row r="53" spans="1:16" ht="12.75">
      <c r="A53" s="19" t="s">
        <v>33</v>
      </c>
      <c s="23" t="s">
        <v>77</v>
      </c>
      <c s="23" t="s">
        <v>261</v>
      </c>
      <c s="19" t="s">
        <v>104</v>
      </c>
      <c s="24" t="s">
        <v>262</v>
      </c>
      <c s="25" t="s">
        <v>137</v>
      </c>
      <c s="26">
        <v>195.525</v>
      </c>
      <c s="27">
        <v>0</v>
      </c>
      <c s="27">
        <f>ROUND(ROUND(H53,2)*ROUND(G53,3),2)</f>
      </c>
      <c r="O53">
        <f>(I53*21)/100</f>
      </c>
      <c t="s">
        <v>15</v>
      </c>
    </row>
    <row r="54" spans="1:5" ht="12.75">
      <c r="A54" s="28" t="s">
        <v>38</v>
      </c>
      <c r="E54" s="29" t="s">
        <v>35</v>
      </c>
    </row>
    <row r="55" spans="1:5" ht="51">
      <c r="A55" s="30" t="s">
        <v>39</v>
      </c>
      <c r="E55" s="31" t="s">
        <v>371</v>
      </c>
    </row>
    <row r="56" spans="1:5" ht="51">
      <c r="A56" t="s">
        <v>41</v>
      </c>
      <c r="E56" s="29" t="s">
        <v>264</v>
      </c>
    </row>
    <row r="57" spans="1:16" ht="12.75">
      <c r="A57" s="19" t="s">
        <v>33</v>
      </c>
      <c s="23" t="s">
        <v>83</v>
      </c>
      <c s="23" t="s">
        <v>273</v>
      </c>
      <c s="19" t="s">
        <v>35</v>
      </c>
      <c s="24" t="s">
        <v>274</v>
      </c>
      <c s="25" t="s">
        <v>123</v>
      </c>
      <c s="26">
        <v>1303.5</v>
      </c>
      <c s="27">
        <v>0</v>
      </c>
      <c s="27">
        <f>ROUND(ROUND(H57,2)*ROUND(G57,3),2)</f>
      </c>
      <c r="O57">
        <f>(I57*21)/100</f>
      </c>
      <c t="s">
        <v>15</v>
      </c>
    </row>
    <row r="58" spans="1:5" ht="12.75">
      <c r="A58" s="28" t="s">
        <v>38</v>
      </c>
      <c r="E58" s="29" t="s">
        <v>35</v>
      </c>
    </row>
    <row r="59" spans="1:5" ht="51">
      <c r="A59" s="30" t="s">
        <v>39</v>
      </c>
      <c r="E59" s="31" t="s">
        <v>372</v>
      </c>
    </row>
    <row r="60" spans="1:5" ht="51">
      <c r="A60" t="s">
        <v>41</v>
      </c>
      <c r="E60" s="29" t="s">
        <v>276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0+O9+O26+O103+O124+O129+O154+O199+O204</f>
      </c>
      <c t="s">
        <v>10</v>
      </c>
    </row>
    <row r="3" spans="1:16" ht="15" customHeight="1">
      <c r="A3" t="s">
        <v>1</v>
      </c>
      <c s="8" t="s">
        <v>4</v>
      </c>
      <c s="9" t="s">
        <v>5</v>
      </c>
      <c s="1"/>
      <c s="10" t="s">
        <v>6</v>
      </c>
      <c s="1"/>
      <c s="4"/>
      <c s="3" t="s">
        <v>375</v>
      </c>
      <c s="32">
        <f>0+I9+I26+I103+I124+I129+I154+I199+I204</f>
      </c>
      <c r="O3" t="s">
        <v>9</v>
      </c>
      <c t="s">
        <v>11</v>
      </c>
    </row>
    <row r="4" spans="1:16" ht="15" customHeight="1">
      <c r="A4" t="s">
        <v>7</v>
      </c>
      <c s="8" t="s">
        <v>93</v>
      </c>
      <c s="9" t="s">
        <v>373</v>
      </c>
      <c s="1"/>
      <c s="10" t="s">
        <v>374</v>
      </c>
      <c s="1"/>
      <c s="1"/>
      <c s="7"/>
      <c s="7"/>
      <c r="O4" t="s">
        <v>9</v>
      </c>
      <c t="s">
        <v>11</v>
      </c>
    </row>
    <row r="5" spans="1:16" ht="12.75" customHeight="1">
      <c r="A5" t="s">
        <v>96</v>
      </c>
      <c s="12" t="s">
        <v>8</v>
      </c>
      <c s="13" t="s">
        <v>375</v>
      </c>
      <c s="5"/>
      <c s="14" t="s">
        <v>374</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f>
      </c>
      <c>
        <f>0+O10+O14+O18+O22</f>
      </c>
    </row>
    <row r="10" spans="1:16" ht="25.5">
      <c r="A10" s="19" t="s">
        <v>33</v>
      </c>
      <c s="23" t="s">
        <v>17</v>
      </c>
      <c s="23" t="s">
        <v>98</v>
      </c>
      <c s="19" t="s">
        <v>58</v>
      </c>
      <c s="24" t="s">
        <v>99</v>
      </c>
      <c s="25" t="s">
        <v>100</v>
      </c>
      <c s="26">
        <v>916.801</v>
      </c>
      <c s="27">
        <v>0</v>
      </c>
      <c s="27">
        <f>ROUND(ROUND(H10,2)*ROUND(G10,3),2)</f>
      </c>
      <c r="O10">
        <f>(I10*21)/100</f>
      </c>
      <c t="s">
        <v>15</v>
      </c>
    </row>
    <row r="11" spans="1:5" ht="25.5">
      <c r="A11" s="28" t="s">
        <v>38</v>
      </c>
      <c r="E11" s="29" t="s">
        <v>101</v>
      </c>
    </row>
    <row r="12" spans="1:5" ht="51">
      <c r="A12" s="30" t="s">
        <v>39</v>
      </c>
      <c r="E12" s="31" t="s">
        <v>376</v>
      </c>
    </row>
    <row r="13" spans="1:5" ht="140.25">
      <c r="A13" t="s">
        <v>41</v>
      </c>
      <c r="E13" s="29" t="s">
        <v>103</v>
      </c>
    </row>
    <row r="14" spans="1:16" ht="25.5">
      <c r="A14" s="19" t="s">
        <v>33</v>
      </c>
      <c s="23" t="s">
        <v>11</v>
      </c>
      <c s="23" t="s">
        <v>98</v>
      </c>
      <c s="19" t="s">
        <v>104</v>
      </c>
      <c s="24" t="s">
        <v>99</v>
      </c>
      <c s="25" t="s">
        <v>100</v>
      </c>
      <c s="26">
        <v>110</v>
      </c>
      <c s="27">
        <v>0</v>
      </c>
      <c s="27">
        <f>ROUND(ROUND(H14,2)*ROUND(G14,3),2)</f>
      </c>
      <c r="O14">
        <f>(I14*21)/100</f>
      </c>
      <c t="s">
        <v>15</v>
      </c>
    </row>
    <row r="15" spans="1:5" ht="25.5">
      <c r="A15" s="28" t="s">
        <v>38</v>
      </c>
      <c r="E15" s="29" t="s">
        <v>377</v>
      </c>
    </row>
    <row r="16" spans="1:5" ht="12.75">
      <c r="A16" s="30" t="s">
        <v>39</v>
      </c>
      <c r="E16" s="31" t="s">
        <v>378</v>
      </c>
    </row>
    <row r="17" spans="1:5" ht="140.25">
      <c r="A17" t="s">
        <v>41</v>
      </c>
      <c r="E17" s="29" t="s">
        <v>103</v>
      </c>
    </row>
    <row r="18" spans="1:16" ht="25.5">
      <c r="A18" s="19" t="s">
        <v>33</v>
      </c>
      <c s="23" t="s">
        <v>10</v>
      </c>
      <c s="23" t="s">
        <v>107</v>
      </c>
      <c s="19" t="s">
        <v>35</v>
      </c>
      <c s="24" t="s">
        <v>108</v>
      </c>
      <c s="25" t="s">
        <v>100</v>
      </c>
      <c s="26">
        <v>30</v>
      </c>
      <c s="27">
        <v>0</v>
      </c>
      <c s="27">
        <f>ROUND(ROUND(H18,2)*ROUND(G18,3),2)</f>
      </c>
      <c r="O18">
        <f>(I18*21)/100</f>
      </c>
      <c t="s">
        <v>15</v>
      </c>
    </row>
    <row r="19" spans="1:5" ht="25.5">
      <c r="A19" s="28" t="s">
        <v>38</v>
      </c>
      <c r="E19" s="29" t="s">
        <v>109</v>
      </c>
    </row>
    <row r="20" spans="1:5" ht="12.75">
      <c r="A20" s="30" t="s">
        <v>39</v>
      </c>
      <c r="E20" s="31" t="s">
        <v>379</v>
      </c>
    </row>
    <row r="21" spans="1:5" ht="140.25">
      <c r="A21" t="s">
        <v>41</v>
      </c>
      <c r="E21" s="29" t="s">
        <v>111</v>
      </c>
    </row>
    <row r="22" spans="1:16" ht="25.5">
      <c r="A22" s="19" t="s">
        <v>33</v>
      </c>
      <c s="23" t="s">
        <v>21</v>
      </c>
      <c s="23" t="s">
        <v>116</v>
      </c>
      <c s="19" t="s">
        <v>35</v>
      </c>
      <c s="24" t="s">
        <v>117</v>
      </c>
      <c s="25" t="s">
        <v>100</v>
      </c>
      <c s="26">
        <v>43.61</v>
      </c>
      <c s="27">
        <v>0</v>
      </c>
      <c s="27">
        <f>ROUND(ROUND(H22,2)*ROUND(G22,3),2)</f>
      </c>
      <c r="O22">
        <f>(I22*21)/100</f>
      </c>
      <c t="s">
        <v>15</v>
      </c>
    </row>
    <row r="23" spans="1:5" ht="25.5">
      <c r="A23" s="28" t="s">
        <v>38</v>
      </c>
      <c r="E23" s="29" t="s">
        <v>118</v>
      </c>
    </row>
    <row r="24" spans="1:5" ht="12.75">
      <c r="A24" s="30" t="s">
        <v>39</v>
      </c>
      <c r="E24" s="31" t="s">
        <v>380</v>
      </c>
    </row>
    <row r="25" spans="1:5" ht="140.25">
      <c r="A25" t="s">
        <v>41</v>
      </c>
      <c r="E25" s="29" t="s">
        <v>103</v>
      </c>
    </row>
    <row r="26" spans="1:18" ht="12.75" customHeight="1">
      <c r="A26" s="5" t="s">
        <v>31</v>
      </c>
      <c s="5"/>
      <c s="35" t="s">
        <v>17</v>
      </c>
      <c s="5"/>
      <c s="21" t="s">
        <v>120</v>
      </c>
      <c s="5"/>
      <c s="5"/>
      <c s="5"/>
      <c s="36">
        <f>0+Q26</f>
      </c>
      <c r="O26">
        <f>0+R26</f>
      </c>
      <c r="Q26">
        <f>0+I27+I31+I35+I39+I43+I47+I51+I55+I59+I63+I67+I71+I75+I79+I83+I87+I91+I95+I99</f>
      </c>
      <c>
        <f>0+O27+O31+O35+O39+O43+O47+O51+O55+O59+O63+O67+O71+O75+O79+O83+O87+O91+O95+O99</f>
      </c>
    </row>
    <row r="27" spans="1:16" ht="12.75">
      <c r="A27" s="19" t="s">
        <v>33</v>
      </c>
      <c s="23" t="s">
        <v>23</v>
      </c>
      <c s="23" t="s">
        <v>121</v>
      </c>
      <c s="19" t="s">
        <v>58</v>
      </c>
      <c s="24" t="s">
        <v>122</v>
      </c>
      <c s="25" t="s">
        <v>123</v>
      </c>
      <c s="26">
        <v>212</v>
      </c>
      <c s="27">
        <v>0</v>
      </c>
      <c s="27">
        <f>ROUND(ROUND(H27,2)*ROUND(G27,3),2)</f>
      </c>
      <c r="O27">
        <f>(I27*21)/100</f>
      </c>
      <c t="s">
        <v>15</v>
      </c>
    </row>
    <row r="28" spans="1:5" ht="12.75">
      <c r="A28" s="28" t="s">
        <v>38</v>
      </c>
      <c r="E28" s="29" t="s">
        <v>124</v>
      </c>
    </row>
    <row r="29" spans="1:5" ht="89.25">
      <c r="A29" s="30" t="s">
        <v>39</v>
      </c>
      <c r="E29" s="31" t="s">
        <v>381</v>
      </c>
    </row>
    <row r="30" spans="1:5" ht="38.25">
      <c r="A30" t="s">
        <v>41</v>
      </c>
      <c r="E30" s="29" t="s">
        <v>126</v>
      </c>
    </row>
    <row r="31" spans="1:16" ht="12.75">
      <c r="A31" s="19" t="s">
        <v>33</v>
      </c>
      <c s="23" t="s">
        <v>25</v>
      </c>
      <c s="23" t="s">
        <v>127</v>
      </c>
      <c s="19" t="s">
        <v>58</v>
      </c>
      <c s="24" t="s">
        <v>128</v>
      </c>
      <c s="25" t="s">
        <v>129</v>
      </c>
      <c s="26">
        <v>7</v>
      </c>
      <c s="27">
        <v>0</v>
      </c>
      <c s="27">
        <f>ROUND(ROUND(H31,2)*ROUND(G31,3),2)</f>
      </c>
      <c r="O31">
        <f>(I31*21)/100</f>
      </c>
      <c t="s">
        <v>15</v>
      </c>
    </row>
    <row r="32" spans="1:5" ht="12.75">
      <c r="A32" s="28" t="s">
        <v>38</v>
      </c>
      <c r="E32" s="29" t="s">
        <v>124</v>
      </c>
    </row>
    <row r="33" spans="1:5" ht="89.25">
      <c r="A33" s="30" t="s">
        <v>39</v>
      </c>
      <c r="E33" s="31" t="s">
        <v>382</v>
      </c>
    </row>
    <row r="34" spans="1:5" ht="165.75">
      <c r="A34" t="s">
        <v>41</v>
      </c>
      <c r="E34" s="29" t="s">
        <v>131</v>
      </c>
    </row>
    <row r="35" spans="1:16" ht="12.75">
      <c r="A35" s="19" t="s">
        <v>33</v>
      </c>
      <c s="23" t="s">
        <v>61</v>
      </c>
      <c s="23" t="s">
        <v>135</v>
      </c>
      <c s="19" t="s">
        <v>58</v>
      </c>
      <c s="24" t="s">
        <v>136</v>
      </c>
      <c s="25" t="s">
        <v>137</v>
      </c>
      <c s="26">
        <v>12.5</v>
      </c>
      <c s="27">
        <v>0</v>
      </c>
      <c s="27">
        <f>ROUND(ROUND(H35,2)*ROUND(G35,3),2)</f>
      </c>
      <c r="O35">
        <f>(I35*21)/100</f>
      </c>
      <c t="s">
        <v>15</v>
      </c>
    </row>
    <row r="36" spans="1:5" ht="12.75">
      <c r="A36" s="28" t="s">
        <v>38</v>
      </c>
      <c r="E36" s="29" t="s">
        <v>124</v>
      </c>
    </row>
    <row r="37" spans="1:5" ht="76.5">
      <c r="A37" s="30" t="s">
        <v>39</v>
      </c>
      <c r="E37" s="31" t="s">
        <v>383</v>
      </c>
    </row>
    <row r="38" spans="1:5" ht="63.75">
      <c r="A38" t="s">
        <v>41</v>
      </c>
      <c r="E38" s="29" t="s">
        <v>139</v>
      </c>
    </row>
    <row r="39" spans="1:16" ht="12.75">
      <c r="A39" s="19" t="s">
        <v>33</v>
      </c>
      <c s="23" t="s">
        <v>66</v>
      </c>
      <c s="23" t="s">
        <v>140</v>
      </c>
      <c s="19" t="s">
        <v>58</v>
      </c>
      <c s="24" t="s">
        <v>141</v>
      </c>
      <c s="25" t="s">
        <v>137</v>
      </c>
      <c s="26">
        <v>55</v>
      </c>
      <c s="27">
        <v>0</v>
      </c>
      <c s="27">
        <f>ROUND(ROUND(H39,2)*ROUND(G39,3),2)</f>
      </c>
      <c r="O39">
        <f>(I39*21)/100</f>
      </c>
      <c t="s">
        <v>15</v>
      </c>
    </row>
    <row r="40" spans="1:5" ht="12.75">
      <c r="A40" s="28" t="s">
        <v>38</v>
      </c>
      <c r="E40" s="29" t="s">
        <v>124</v>
      </c>
    </row>
    <row r="41" spans="1:5" ht="76.5">
      <c r="A41" s="30" t="s">
        <v>39</v>
      </c>
      <c r="E41" s="31" t="s">
        <v>384</v>
      </c>
    </row>
    <row r="42" spans="1:5" ht="63.75">
      <c r="A42" t="s">
        <v>41</v>
      </c>
      <c r="E42" s="29" t="s">
        <v>139</v>
      </c>
    </row>
    <row r="43" spans="1:16" ht="12.75">
      <c r="A43" s="19" t="s">
        <v>33</v>
      </c>
      <c s="23" t="s">
        <v>28</v>
      </c>
      <c s="23" t="s">
        <v>385</v>
      </c>
      <c s="19" t="s">
        <v>58</v>
      </c>
      <c s="24" t="s">
        <v>386</v>
      </c>
      <c s="25" t="s">
        <v>137</v>
      </c>
      <c s="26">
        <v>27.5</v>
      </c>
      <c s="27">
        <v>0</v>
      </c>
      <c s="27">
        <f>ROUND(ROUND(H43,2)*ROUND(G43,3),2)</f>
      </c>
      <c r="O43">
        <f>(I43*21)/100</f>
      </c>
      <c t="s">
        <v>15</v>
      </c>
    </row>
    <row r="44" spans="1:5" ht="51">
      <c r="A44" s="28" t="s">
        <v>38</v>
      </c>
      <c r="E44" s="29" t="s">
        <v>387</v>
      </c>
    </row>
    <row r="45" spans="1:5" ht="76.5">
      <c r="A45" s="30" t="s">
        <v>39</v>
      </c>
      <c r="E45" s="31" t="s">
        <v>388</v>
      </c>
    </row>
    <row r="46" spans="1:5" ht="25.5">
      <c r="A46" t="s">
        <v>41</v>
      </c>
      <c r="E46" s="29" t="s">
        <v>147</v>
      </c>
    </row>
    <row r="47" spans="1:16" ht="12.75">
      <c r="A47" s="19" t="s">
        <v>33</v>
      </c>
      <c s="23" t="s">
        <v>30</v>
      </c>
      <c s="23" t="s">
        <v>143</v>
      </c>
      <c s="19" t="s">
        <v>35</v>
      </c>
      <c s="24" t="s">
        <v>144</v>
      </c>
      <c s="25" t="s">
        <v>145</v>
      </c>
      <c s="26">
        <v>153.97</v>
      </c>
      <c s="27">
        <v>0</v>
      </c>
      <c s="27">
        <f>ROUND(ROUND(H47,2)*ROUND(G47,3),2)</f>
      </c>
      <c r="O47">
        <f>(I47*21)/100</f>
      </c>
      <c t="s">
        <v>15</v>
      </c>
    </row>
    <row r="48" spans="1:5" ht="12.75">
      <c r="A48" s="28" t="s">
        <v>38</v>
      </c>
      <c r="E48" s="29" t="s">
        <v>35</v>
      </c>
    </row>
    <row r="49" spans="1:5" ht="38.25">
      <c r="A49" s="30" t="s">
        <v>39</v>
      </c>
      <c r="E49" s="31" t="s">
        <v>389</v>
      </c>
    </row>
    <row r="50" spans="1:5" ht="25.5">
      <c r="A50" t="s">
        <v>41</v>
      </c>
      <c r="E50" s="29" t="s">
        <v>147</v>
      </c>
    </row>
    <row r="51" spans="1:16" ht="12.75">
      <c r="A51" s="19" t="s">
        <v>33</v>
      </c>
      <c s="23" t="s">
        <v>77</v>
      </c>
      <c s="23" t="s">
        <v>148</v>
      </c>
      <c s="19" t="s">
        <v>58</v>
      </c>
      <c s="24" t="s">
        <v>149</v>
      </c>
      <c s="25" t="s">
        <v>137</v>
      </c>
      <c s="26">
        <v>56.73</v>
      </c>
      <c s="27">
        <v>0</v>
      </c>
      <c s="27">
        <f>ROUND(ROUND(H51,2)*ROUND(G51,3),2)</f>
      </c>
      <c r="O51">
        <f>(I51*21)/100</f>
      </c>
      <c t="s">
        <v>15</v>
      </c>
    </row>
    <row r="52" spans="1:5" ht="12.75">
      <c r="A52" s="28" t="s">
        <v>38</v>
      </c>
      <c r="E52" s="29" t="s">
        <v>124</v>
      </c>
    </row>
    <row r="53" spans="1:5" ht="38.25">
      <c r="A53" s="30" t="s">
        <v>39</v>
      </c>
      <c r="E53" s="31" t="s">
        <v>390</v>
      </c>
    </row>
    <row r="54" spans="1:5" ht="369.75">
      <c r="A54" t="s">
        <v>41</v>
      </c>
      <c r="E54" s="29" t="s">
        <v>151</v>
      </c>
    </row>
    <row r="55" spans="1:16" ht="12.75">
      <c r="A55" s="19" t="s">
        <v>33</v>
      </c>
      <c s="23" t="s">
        <v>83</v>
      </c>
      <c s="23" t="s">
        <v>148</v>
      </c>
      <c s="19" t="s">
        <v>104</v>
      </c>
      <c s="24" t="s">
        <v>149</v>
      </c>
      <c s="25" t="s">
        <v>137</v>
      </c>
      <c s="26">
        <v>218.2</v>
      </c>
      <c s="27">
        <v>0</v>
      </c>
      <c s="27">
        <f>ROUND(ROUND(H55,2)*ROUND(G55,3),2)</f>
      </c>
      <c r="O55">
        <f>(I55*21)/100</f>
      </c>
      <c t="s">
        <v>15</v>
      </c>
    </row>
    <row r="56" spans="1:5" ht="12.75">
      <c r="A56" s="28" t="s">
        <v>38</v>
      </c>
      <c r="E56" s="29" t="s">
        <v>124</v>
      </c>
    </row>
    <row r="57" spans="1:5" ht="63.75">
      <c r="A57" s="30" t="s">
        <v>39</v>
      </c>
      <c r="E57" s="31" t="s">
        <v>391</v>
      </c>
    </row>
    <row r="58" spans="1:5" ht="369.75">
      <c r="A58" t="s">
        <v>41</v>
      </c>
      <c r="E58" s="29" t="s">
        <v>151</v>
      </c>
    </row>
    <row r="59" spans="1:16" ht="12.75">
      <c r="A59" s="19" t="s">
        <v>33</v>
      </c>
      <c s="23" t="s">
        <v>88</v>
      </c>
      <c s="23" t="s">
        <v>157</v>
      </c>
      <c s="19" t="s">
        <v>35</v>
      </c>
      <c s="24" t="s">
        <v>158</v>
      </c>
      <c s="25" t="s">
        <v>123</v>
      </c>
      <c s="26">
        <v>5716</v>
      </c>
      <c s="27">
        <v>0</v>
      </c>
      <c s="27">
        <f>ROUND(ROUND(H59,2)*ROUND(G59,3),2)</f>
      </c>
      <c r="O59">
        <f>(I59*21)/100</f>
      </c>
      <c t="s">
        <v>15</v>
      </c>
    </row>
    <row r="60" spans="1:5" ht="12.75">
      <c r="A60" s="28" t="s">
        <v>38</v>
      </c>
      <c r="E60" s="29" t="s">
        <v>124</v>
      </c>
    </row>
    <row r="61" spans="1:5" ht="89.25">
      <c r="A61" s="30" t="s">
        <v>39</v>
      </c>
      <c r="E61" s="31" t="s">
        <v>392</v>
      </c>
    </row>
    <row r="62" spans="1:5" ht="25.5">
      <c r="A62" t="s">
        <v>41</v>
      </c>
      <c r="E62" s="29" t="s">
        <v>160</v>
      </c>
    </row>
    <row r="63" spans="1:16" ht="12.75">
      <c r="A63" s="19" t="s">
        <v>33</v>
      </c>
      <c s="23" t="s">
        <v>153</v>
      </c>
      <c s="23" t="s">
        <v>162</v>
      </c>
      <c s="19" t="s">
        <v>35</v>
      </c>
      <c s="24" t="s">
        <v>163</v>
      </c>
      <c s="25" t="s">
        <v>145</v>
      </c>
      <c s="26">
        <v>38</v>
      </c>
      <c s="27">
        <v>0</v>
      </c>
      <c s="27">
        <f>ROUND(ROUND(H63,2)*ROUND(G63,3),2)</f>
      </c>
      <c r="O63">
        <f>(I63*21)/100</f>
      </c>
      <c t="s">
        <v>15</v>
      </c>
    </row>
    <row r="64" spans="1:5" ht="12.75">
      <c r="A64" s="28" t="s">
        <v>38</v>
      </c>
      <c r="E64" s="29" t="s">
        <v>124</v>
      </c>
    </row>
    <row r="65" spans="1:5" ht="25.5">
      <c r="A65" s="30" t="s">
        <v>39</v>
      </c>
      <c r="E65" s="31" t="s">
        <v>393</v>
      </c>
    </row>
    <row r="66" spans="1:5" ht="25.5">
      <c r="A66" t="s">
        <v>41</v>
      </c>
      <c r="E66" s="29" t="s">
        <v>160</v>
      </c>
    </row>
    <row r="67" spans="1:16" ht="12.75">
      <c r="A67" s="19" t="s">
        <v>33</v>
      </c>
      <c s="23" t="s">
        <v>156</v>
      </c>
      <c s="23" t="s">
        <v>166</v>
      </c>
      <c s="19" t="s">
        <v>35</v>
      </c>
      <c s="24" t="s">
        <v>167</v>
      </c>
      <c s="25" t="s">
        <v>145</v>
      </c>
      <c s="26">
        <v>7.5</v>
      </c>
      <c s="27">
        <v>0</v>
      </c>
      <c s="27">
        <f>ROUND(ROUND(H67,2)*ROUND(G67,3),2)</f>
      </c>
      <c r="O67">
        <f>(I67*21)/100</f>
      </c>
      <c t="s">
        <v>15</v>
      </c>
    </row>
    <row r="68" spans="1:5" ht="12.75">
      <c r="A68" s="28" t="s">
        <v>38</v>
      </c>
      <c r="E68" s="29" t="s">
        <v>124</v>
      </c>
    </row>
    <row r="69" spans="1:5" ht="25.5">
      <c r="A69" s="30" t="s">
        <v>39</v>
      </c>
      <c r="E69" s="31" t="s">
        <v>394</v>
      </c>
    </row>
    <row r="70" spans="1:5" ht="25.5">
      <c r="A70" t="s">
        <v>41</v>
      </c>
      <c r="E70" s="29" t="s">
        <v>160</v>
      </c>
    </row>
    <row r="71" spans="1:16" ht="12.75">
      <c r="A71" s="19" t="s">
        <v>33</v>
      </c>
      <c s="23" t="s">
        <v>161</v>
      </c>
      <c s="23" t="s">
        <v>174</v>
      </c>
      <c s="19" t="s">
        <v>58</v>
      </c>
      <c s="24" t="s">
        <v>175</v>
      </c>
      <c s="25" t="s">
        <v>137</v>
      </c>
      <c s="26">
        <v>198.497</v>
      </c>
      <c s="27">
        <v>0</v>
      </c>
      <c s="27">
        <f>ROUND(ROUND(H71,2)*ROUND(G71,3),2)</f>
      </c>
      <c r="O71">
        <f>(I71*21)/100</f>
      </c>
      <c t="s">
        <v>15</v>
      </c>
    </row>
    <row r="72" spans="1:5" ht="12.75">
      <c r="A72" s="28" t="s">
        <v>38</v>
      </c>
      <c r="E72" s="29" t="s">
        <v>124</v>
      </c>
    </row>
    <row r="73" spans="1:5" ht="51">
      <c r="A73" s="30" t="s">
        <v>39</v>
      </c>
      <c r="E73" s="31" t="s">
        <v>395</v>
      </c>
    </row>
    <row r="74" spans="1:5" ht="318.75">
      <c r="A74" t="s">
        <v>41</v>
      </c>
      <c r="E74" s="29" t="s">
        <v>177</v>
      </c>
    </row>
    <row r="75" spans="1:16" ht="12.75">
      <c r="A75" s="19" t="s">
        <v>33</v>
      </c>
      <c s="23" t="s">
        <v>165</v>
      </c>
      <c s="23" t="s">
        <v>396</v>
      </c>
      <c s="19" t="s">
        <v>35</v>
      </c>
      <c s="24" t="s">
        <v>397</v>
      </c>
      <c s="25" t="s">
        <v>137</v>
      </c>
      <c s="26">
        <v>482.527</v>
      </c>
      <c s="27">
        <v>0</v>
      </c>
      <c s="27">
        <f>ROUND(ROUND(H75,2)*ROUND(G75,3),2)</f>
      </c>
      <c r="O75">
        <f>(I75*21)/100</f>
      </c>
      <c t="s">
        <v>15</v>
      </c>
    </row>
    <row r="76" spans="1:5" ht="12.75">
      <c r="A76" s="28" t="s">
        <v>38</v>
      </c>
      <c r="E76" s="29" t="s">
        <v>35</v>
      </c>
    </row>
    <row r="77" spans="1:5" ht="51">
      <c r="A77" s="30" t="s">
        <v>39</v>
      </c>
      <c r="E77" s="31" t="s">
        <v>398</v>
      </c>
    </row>
    <row r="78" spans="1:5" ht="191.25">
      <c r="A78" t="s">
        <v>41</v>
      </c>
      <c r="E78" s="29" t="s">
        <v>399</v>
      </c>
    </row>
    <row r="79" spans="1:16" ht="12.75">
      <c r="A79" s="19" t="s">
        <v>33</v>
      </c>
      <c s="23" t="s">
        <v>169</v>
      </c>
      <c s="23" t="s">
        <v>400</v>
      </c>
      <c s="19" t="s">
        <v>35</v>
      </c>
      <c s="24" t="s">
        <v>401</v>
      </c>
      <c s="25" t="s">
        <v>137</v>
      </c>
      <c s="26">
        <v>36.89</v>
      </c>
      <c s="27">
        <v>0</v>
      </c>
      <c s="27">
        <f>ROUND(ROUND(H79,2)*ROUND(G79,3),2)</f>
      </c>
      <c r="O79">
        <f>(I79*21)/100</f>
      </c>
      <c t="s">
        <v>15</v>
      </c>
    </row>
    <row r="80" spans="1:5" ht="12.75">
      <c r="A80" s="28" t="s">
        <v>38</v>
      </c>
      <c r="E80" s="29" t="s">
        <v>35</v>
      </c>
    </row>
    <row r="81" spans="1:5" ht="25.5">
      <c r="A81" s="30" t="s">
        <v>39</v>
      </c>
      <c r="E81" s="31" t="s">
        <v>402</v>
      </c>
    </row>
    <row r="82" spans="1:5" ht="280.5">
      <c r="A82" t="s">
        <v>41</v>
      </c>
      <c r="E82" s="29" t="s">
        <v>403</v>
      </c>
    </row>
    <row r="83" spans="1:16" ht="12.75">
      <c r="A83" s="19" t="s">
        <v>33</v>
      </c>
      <c s="23" t="s">
        <v>173</v>
      </c>
      <c s="23" t="s">
        <v>179</v>
      </c>
      <c s="19" t="s">
        <v>104</v>
      </c>
      <c s="24" t="s">
        <v>180</v>
      </c>
      <c s="25" t="s">
        <v>137</v>
      </c>
      <c s="26">
        <v>134.075</v>
      </c>
      <c s="27">
        <v>0</v>
      </c>
      <c s="27">
        <f>ROUND(ROUND(H83,2)*ROUND(G83,3),2)</f>
      </c>
      <c r="O83">
        <f>(I83*21)/100</f>
      </c>
      <c t="s">
        <v>15</v>
      </c>
    </row>
    <row r="84" spans="1:5" ht="12.75">
      <c r="A84" s="28" t="s">
        <v>38</v>
      </c>
      <c r="E84" s="29" t="s">
        <v>35</v>
      </c>
    </row>
    <row r="85" spans="1:5" ht="51">
      <c r="A85" s="30" t="s">
        <v>39</v>
      </c>
      <c r="E85" s="31" t="s">
        <v>404</v>
      </c>
    </row>
    <row r="86" spans="1:5" ht="293.25">
      <c r="A86" t="s">
        <v>41</v>
      </c>
      <c r="E86" s="29" t="s">
        <v>182</v>
      </c>
    </row>
    <row r="87" spans="1:16" ht="12.75">
      <c r="A87" s="19" t="s">
        <v>33</v>
      </c>
      <c s="23" t="s">
        <v>178</v>
      </c>
      <c s="23" t="s">
        <v>184</v>
      </c>
      <c s="19" t="s">
        <v>35</v>
      </c>
      <c s="24" t="s">
        <v>185</v>
      </c>
      <c s="25" t="s">
        <v>123</v>
      </c>
      <c s="26">
        <v>289.945</v>
      </c>
      <c s="27">
        <v>0</v>
      </c>
      <c s="27">
        <f>ROUND(ROUND(H87,2)*ROUND(G87,3),2)</f>
      </c>
      <c r="O87">
        <f>(I87*21)/100</f>
      </c>
      <c t="s">
        <v>15</v>
      </c>
    </row>
    <row r="88" spans="1:5" ht="12.75">
      <c r="A88" s="28" t="s">
        <v>38</v>
      </c>
      <c r="E88" s="29" t="s">
        <v>35</v>
      </c>
    </row>
    <row r="89" spans="1:5" ht="89.25">
      <c r="A89" s="30" t="s">
        <v>39</v>
      </c>
      <c r="E89" s="31" t="s">
        <v>405</v>
      </c>
    </row>
    <row r="90" spans="1:5" ht="25.5">
      <c r="A90" t="s">
        <v>41</v>
      </c>
      <c r="E90" s="29" t="s">
        <v>187</v>
      </c>
    </row>
    <row r="91" spans="1:16" ht="12.75">
      <c r="A91" s="19" t="s">
        <v>33</v>
      </c>
      <c s="23" t="s">
        <v>183</v>
      </c>
      <c s="23" t="s">
        <v>189</v>
      </c>
      <c s="19" t="s">
        <v>35</v>
      </c>
      <c s="24" t="s">
        <v>190</v>
      </c>
      <c s="25" t="s">
        <v>123</v>
      </c>
      <c s="26">
        <v>12</v>
      </c>
      <c s="27">
        <v>0</v>
      </c>
      <c s="27">
        <f>ROUND(ROUND(H91,2)*ROUND(G91,3),2)</f>
      </c>
      <c r="O91">
        <f>(I91*21)/100</f>
      </c>
      <c t="s">
        <v>15</v>
      </c>
    </row>
    <row r="92" spans="1:5" ht="12.75">
      <c r="A92" s="28" t="s">
        <v>38</v>
      </c>
      <c r="E92" s="29" t="s">
        <v>35</v>
      </c>
    </row>
    <row r="93" spans="1:5" ht="38.25">
      <c r="A93" s="30" t="s">
        <v>39</v>
      </c>
      <c r="E93" s="31" t="s">
        <v>191</v>
      </c>
    </row>
    <row r="94" spans="1:5" ht="38.25">
      <c r="A94" t="s">
        <v>41</v>
      </c>
      <c r="E94" s="29" t="s">
        <v>192</v>
      </c>
    </row>
    <row r="95" spans="1:16" ht="12.75">
      <c r="A95" s="19" t="s">
        <v>33</v>
      </c>
      <c s="23" t="s">
        <v>188</v>
      </c>
      <c s="23" t="s">
        <v>194</v>
      </c>
      <c s="19" t="s">
        <v>35</v>
      </c>
      <c s="24" t="s">
        <v>195</v>
      </c>
      <c s="25" t="s">
        <v>123</v>
      </c>
      <c s="26">
        <v>1059</v>
      </c>
      <c s="27">
        <v>0</v>
      </c>
      <c s="27">
        <f>ROUND(ROUND(H95,2)*ROUND(G95,3),2)</f>
      </c>
      <c r="O95">
        <f>(I95*21)/100</f>
      </c>
      <c t="s">
        <v>15</v>
      </c>
    </row>
    <row r="96" spans="1:5" ht="12.75">
      <c r="A96" s="28" t="s">
        <v>38</v>
      </c>
      <c r="E96" s="29" t="s">
        <v>35</v>
      </c>
    </row>
    <row r="97" spans="1:5" ht="63.75">
      <c r="A97" s="30" t="s">
        <v>39</v>
      </c>
      <c r="E97" s="31" t="s">
        <v>406</v>
      </c>
    </row>
    <row r="98" spans="1:5" ht="25.5">
      <c r="A98" t="s">
        <v>41</v>
      </c>
      <c r="E98" s="29" t="s">
        <v>197</v>
      </c>
    </row>
    <row r="99" spans="1:16" ht="12.75">
      <c r="A99" s="19" t="s">
        <v>33</v>
      </c>
      <c s="23" t="s">
        <v>193</v>
      </c>
      <c s="23" t="s">
        <v>199</v>
      </c>
      <c s="19" t="s">
        <v>35</v>
      </c>
      <c s="24" t="s">
        <v>200</v>
      </c>
      <c s="25" t="s">
        <v>123</v>
      </c>
      <c s="26">
        <v>1059</v>
      </c>
      <c s="27">
        <v>0</v>
      </c>
      <c s="27">
        <f>ROUND(ROUND(H99,2)*ROUND(G99,3),2)</f>
      </c>
      <c r="O99">
        <f>(I99*21)/100</f>
      </c>
      <c t="s">
        <v>15</v>
      </c>
    </row>
    <row r="100" spans="1:5" ht="12.75">
      <c r="A100" s="28" t="s">
        <v>38</v>
      </c>
      <c r="E100" s="29" t="s">
        <v>35</v>
      </c>
    </row>
    <row r="101" spans="1:5" ht="63.75">
      <c r="A101" s="30" t="s">
        <v>39</v>
      </c>
      <c r="E101" s="31" t="s">
        <v>406</v>
      </c>
    </row>
    <row r="102" spans="1:5" ht="38.25">
      <c r="A102" t="s">
        <v>41</v>
      </c>
      <c r="E102" s="29" t="s">
        <v>201</v>
      </c>
    </row>
    <row r="103" spans="1:18" ht="12.75" customHeight="1">
      <c r="A103" s="5" t="s">
        <v>31</v>
      </c>
      <c s="5"/>
      <c s="35" t="s">
        <v>11</v>
      </c>
      <c s="5"/>
      <c s="21" t="s">
        <v>207</v>
      </c>
      <c s="5"/>
      <c s="5"/>
      <c s="5"/>
      <c s="36">
        <f>0+Q103</f>
      </c>
      <c r="O103">
        <f>0+R103</f>
      </c>
      <c r="Q103">
        <f>0+I104+I108+I112+I116+I120</f>
      </c>
      <c>
        <f>0+O104+O108+O112+O116+O120</f>
      </c>
    </row>
    <row r="104" spans="1:16" ht="12.75">
      <c r="A104" s="19" t="s">
        <v>33</v>
      </c>
      <c s="23" t="s">
        <v>198</v>
      </c>
      <c s="23" t="s">
        <v>209</v>
      </c>
      <c s="19" t="s">
        <v>35</v>
      </c>
      <c s="24" t="s">
        <v>210</v>
      </c>
      <c s="25" t="s">
        <v>100</v>
      </c>
      <c s="26">
        <v>2.494</v>
      </c>
      <c s="27">
        <v>0</v>
      </c>
      <c s="27">
        <f>ROUND(ROUND(H104,2)*ROUND(G104,3),2)</f>
      </c>
      <c r="O104">
        <f>(I104*21)/100</f>
      </c>
      <c t="s">
        <v>15</v>
      </c>
    </row>
    <row r="105" spans="1:5" ht="12.75">
      <c r="A105" s="28" t="s">
        <v>38</v>
      </c>
      <c r="E105" s="29" t="s">
        <v>35</v>
      </c>
    </row>
    <row r="106" spans="1:5" ht="63.75">
      <c r="A106" s="30" t="s">
        <v>39</v>
      </c>
      <c r="E106" s="31" t="s">
        <v>407</v>
      </c>
    </row>
    <row r="107" spans="1:5" ht="38.25">
      <c r="A107" t="s">
        <v>41</v>
      </c>
      <c r="E107" s="29" t="s">
        <v>212</v>
      </c>
    </row>
    <row r="108" spans="1:16" ht="12.75">
      <c r="A108" s="19" t="s">
        <v>33</v>
      </c>
      <c s="23" t="s">
        <v>202</v>
      </c>
      <c s="23" t="s">
        <v>408</v>
      </c>
      <c s="19" t="s">
        <v>35</v>
      </c>
      <c s="24" t="s">
        <v>409</v>
      </c>
      <c s="25" t="s">
        <v>100</v>
      </c>
      <c s="26">
        <v>0.159</v>
      </c>
      <c s="27">
        <v>0</v>
      </c>
      <c s="27">
        <f>ROUND(ROUND(H108,2)*ROUND(G108,3),2)</f>
      </c>
      <c r="O108">
        <f>(I108*21)/100</f>
      </c>
      <c t="s">
        <v>15</v>
      </c>
    </row>
    <row r="109" spans="1:5" ht="12.75">
      <c r="A109" s="28" t="s">
        <v>38</v>
      </c>
      <c r="E109" s="29" t="s">
        <v>35</v>
      </c>
    </row>
    <row r="110" spans="1:5" ht="25.5">
      <c r="A110" s="30" t="s">
        <v>39</v>
      </c>
      <c r="E110" s="31" t="s">
        <v>410</v>
      </c>
    </row>
    <row r="111" spans="1:5" ht="38.25">
      <c r="A111" t="s">
        <v>41</v>
      </c>
      <c r="E111" s="29" t="s">
        <v>411</v>
      </c>
    </row>
    <row r="112" spans="1:16" ht="12.75">
      <c r="A112" s="19" t="s">
        <v>33</v>
      </c>
      <c s="23" t="s">
        <v>208</v>
      </c>
      <c s="23" t="s">
        <v>214</v>
      </c>
      <c s="19" t="s">
        <v>35</v>
      </c>
      <c s="24" t="s">
        <v>215</v>
      </c>
      <c s="25" t="s">
        <v>137</v>
      </c>
      <c s="26">
        <v>1.908</v>
      </c>
      <c s="27">
        <v>0</v>
      </c>
      <c s="27">
        <f>ROUND(ROUND(H112,2)*ROUND(G112,3),2)</f>
      </c>
      <c r="O112">
        <f>(I112*21)/100</f>
      </c>
      <c t="s">
        <v>15</v>
      </c>
    </row>
    <row r="113" spans="1:5" ht="12.75">
      <c r="A113" s="28" t="s">
        <v>38</v>
      </c>
      <c r="E113" s="29" t="s">
        <v>35</v>
      </c>
    </row>
    <row r="114" spans="1:5" ht="38.25">
      <c r="A114" s="30" t="s">
        <v>39</v>
      </c>
      <c r="E114" s="31" t="s">
        <v>412</v>
      </c>
    </row>
    <row r="115" spans="1:5" ht="25.5">
      <c r="A115" t="s">
        <v>41</v>
      </c>
      <c r="E115" s="29" t="s">
        <v>217</v>
      </c>
    </row>
    <row r="116" spans="1:16" ht="12.75">
      <c r="A116" s="19" t="s">
        <v>33</v>
      </c>
      <c s="23" t="s">
        <v>213</v>
      </c>
      <c s="23" t="s">
        <v>219</v>
      </c>
      <c s="19" t="s">
        <v>35</v>
      </c>
      <c s="24" t="s">
        <v>220</v>
      </c>
      <c s="25" t="s">
        <v>145</v>
      </c>
      <c s="26">
        <v>100</v>
      </c>
      <c s="27">
        <v>0</v>
      </c>
      <c s="27">
        <f>ROUND(ROUND(H116,2)*ROUND(G116,3),2)</f>
      </c>
      <c r="O116">
        <f>(I116*21)/100</f>
      </c>
      <c t="s">
        <v>15</v>
      </c>
    </row>
    <row r="117" spans="1:5" ht="12.75">
      <c r="A117" s="28" t="s">
        <v>38</v>
      </c>
      <c r="E117" s="29" t="s">
        <v>35</v>
      </c>
    </row>
    <row r="118" spans="1:5" ht="51">
      <c r="A118" s="30" t="s">
        <v>39</v>
      </c>
      <c r="E118" s="31" t="s">
        <v>413</v>
      </c>
    </row>
    <row r="119" spans="1:5" ht="63.75">
      <c r="A119" t="s">
        <v>41</v>
      </c>
      <c r="E119" s="29" t="s">
        <v>222</v>
      </c>
    </row>
    <row r="120" spans="1:16" ht="12.75">
      <c r="A120" s="19" t="s">
        <v>33</v>
      </c>
      <c s="23" t="s">
        <v>218</v>
      </c>
      <c s="23" t="s">
        <v>414</v>
      </c>
      <c s="19" t="s">
        <v>35</v>
      </c>
      <c s="24" t="s">
        <v>415</v>
      </c>
      <c s="25" t="s">
        <v>129</v>
      </c>
      <c s="26">
        <v>4</v>
      </c>
      <c s="27">
        <v>0</v>
      </c>
      <c s="27">
        <f>ROUND(ROUND(H120,2)*ROUND(G120,3),2)</f>
      </c>
      <c r="O120">
        <f>(I120*21)/100</f>
      </c>
      <c t="s">
        <v>15</v>
      </c>
    </row>
    <row r="121" spans="1:5" ht="12.75">
      <c r="A121" s="28" t="s">
        <v>38</v>
      </c>
      <c r="E121" s="29" t="s">
        <v>35</v>
      </c>
    </row>
    <row r="122" spans="1:5" ht="12.75">
      <c r="A122" s="30" t="s">
        <v>39</v>
      </c>
      <c r="E122" s="31" t="s">
        <v>416</v>
      </c>
    </row>
    <row r="123" spans="1:5" ht="38.25">
      <c r="A123" t="s">
        <v>41</v>
      </c>
      <c r="E123" s="29" t="s">
        <v>417</v>
      </c>
    </row>
    <row r="124" spans="1:18" ht="12.75" customHeight="1">
      <c r="A124" s="5" t="s">
        <v>31</v>
      </c>
      <c s="5"/>
      <c s="35" t="s">
        <v>10</v>
      </c>
      <c s="5"/>
      <c s="21" t="s">
        <v>418</v>
      </c>
      <c s="5"/>
      <c s="5"/>
      <c s="5"/>
      <c s="36">
        <f>0+Q124</f>
      </c>
      <c r="O124">
        <f>0+R124</f>
      </c>
      <c r="Q124">
        <f>0+I125</f>
      </c>
      <c>
        <f>0+O125</f>
      </c>
    </row>
    <row r="125" spans="1:16" ht="12.75">
      <c r="A125" s="19" t="s">
        <v>33</v>
      </c>
      <c s="23" t="s">
        <v>223</v>
      </c>
      <c s="23" t="s">
        <v>419</v>
      </c>
      <c s="19" t="s">
        <v>35</v>
      </c>
      <c s="24" t="s">
        <v>420</v>
      </c>
      <c s="25" t="s">
        <v>137</v>
      </c>
      <c s="26">
        <v>11.22</v>
      </c>
      <c s="27">
        <v>0</v>
      </c>
      <c s="27">
        <f>ROUND(ROUND(H125,2)*ROUND(G125,3),2)</f>
      </c>
      <c r="O125">
        <f>(I125*21)/100</f>
      </c>
      <c t="s">
        <v>15</v>
      </c>
    </row>
    <row r="126" spans="1:5" ht="12.75">
      <c r="A126" s="28" t="s">
        <v>38</v>
      </c>
      <c r="E126" s="29" t="s">
        <v>35</v>
      </c>
    </row>
    <row r="127" spans="1:5" ht="25.5">
      <c r="A127" s="30" t="s">
        <v>39</v>
      </c>
      <c r="E127" s="31" t="s">
        <v>421</v>
      </c>
    </row>
    <row r="128" spans="1:5" ht="369.75">
      <c r="A128" t="s">
        <v>41</v>
      </c>
      <c r="E128" s="29" t="s">
        <v>233</v>
      </c>
    </row>
    <row r="129" spans="1:18" ht="12.75" customHeight="1">
      <c r="A129" s="5" t="s">
        <v>31</v>
      </c>
      <c s="5"/>
      <c s="35" t="s">
        <v>21</v>
      </c>
      <c s="5"/>
      <c s="21" t="s">
        <v>228</v>
      </c>
      <c s="5"/>
      <c s="5"/>
      <c s="5"/>
      <c s="36">
        <f>0+Q129</f>
      </c>
      <c r="O129">
        <f>0+R129</f>
      </c>
      <c r="Q129">
        <f>0+I130+I134+I138+I142+I146+I150</f>
      </c>
      <c>
        <f>0+O130+O134+O138+O142+O146+O150</f>
      </c>
    </row>
    <row r="130" spans="1:16" ht="12.75">
      <c r="A130" s="19" t="s">
        <v>33</v>
      </c>
      <c s="23" t="s">
        <v>229</v>
      </c>
      <c s="23" t="s">
        <v>230</v>
      </c>
      <c s="19" t="s">
        <v>35</v>
      </c>
      <c s="24" t="s">
        <v>231</v>
      </c>
      <c s="25" t="s">
        <v>137</v>
      </c>
      <c s="26">
        <v>3.055</v>
      </c>
      <c s="27">
        <v>0</v>
      </c>
      <c s="27">
        <f>ROUND(ROUND(H130,2)*ROUND(G130,3),2)</f>
      </c>
      <c r="O130">
        <f>(I130*21)/100</f>
      </c>
      <c t="s">
        <v>15</v>
      </c>
    </row>
    <row r="131" spans="1:5" ht="12.75">
      <c r="A131" s="28" t="s">
        <v>38</v>
      </c>
      <c r="E131" s="29" t="s">
        <v>35</v>
      </c>
    </row>
    <row r="132" spans="1:5" ht="25.5">
      <c r="A132" s="30" t="s">
        <v>39</v>
      </c>
      <c r="E132" s="31" t="s">
        <v>422</v>
      </c>
    </row>
    <row r="133" spans="1:5" ht="369.75">
      <c r="A133" t="s">
        <v>41</v>
      </c>
      <c r="E133" s="29" t="s">
        <v>233</v>
      </c>
    </row>
    <row r="134" spans="1:16" ht="12.75">
      <c r="A134" s="19" t="s">
        <v>33</v>
      </c>
      <c s="23" t="s">
        <v>234</v>
      </c>
      <c s="23" t="s">
        <v>235</v>
      </c>
      <c s="19" t="s">
        <v>35</v>
      </c>
      <c s="24" t="s">
        <v>236</v>
      </c>
      <c s="25" t="s">
        <v>137</v>
      </c>
      <c s="26">
        <v>3.431</v>
      </c>
      <c s="27">
        <v>0</v>
      </c>
      <c s="27">
        <f>ROUND(ROUND(H134,2)*ROUND(G134,3),2)</f>
      </c>
      <c r="O134">
        <f>(I134*21)/100</f>
      </c>
      <c t="s">
        <v>15</v>
      </c>
    </row>
    <row r="135" spans="1:5" ht="12.75">
      <c r="A135" s="28" t="s">
        <v>38</v>
      </c>
      <c r="E135" s="29" t="s">
        <v>35</v>
      </c>
    </row>
    <row r="136" spans="1:5" ht="25.5">
      <c r="A136" s="30" t="s">
        <v>39</v>
      </c>
      <c r="E136" s="31" t="s">
        <v>423</v>
      </c>
    </row>
    <row r="137" spans="1:5" ht="38.25">
      <c r="A137" t="s">
        <v>41</v>
      </c>
      <c r="E137" s="29" t="s">
        <v>238</v>
      </c>
    </row>
    <row r="138" spans="1:16" ht="12.75">
      <c r="A138" s="19" t="s">
        <v>33</v>
      </c>
      <c s="23" t="s">
        <v>239</v>
      </c>
      <c s="23" t="s">
        <v>424</v>
      </c>
      <c s="19" t="s">
        <v>35</v>
      </c>
      <c s="24" t="s">
        <v>425</v>
      </c>
      <c s="25" t="s">
        <v>137</v>
      </c>
      <c s="26">
        <v>8.124</v>
      </c>
      <c s="27">
        <v>0</v>
      </c>
      <c s="27">
        <f>ROUND(ROUND(H138,2)*ROUND(G138,3),2)</f>
      </c>
      <c r="O138">
        <f>(I138*21)/100</f>
      </c>
      <c t="s">
        <v>15</v>
      </c>
    </row>
    <row r="139" spans="1:5" ht="12.75">
      <c r="A139" s="28" t="s">
        <v>38</v>
      </c>
      <c r="E139" s="29" t="s">
        <v>35</v>
      </c>
    </row>
    <row r="140" spans="1:5" ht="25.5">
      <c r="A140" s="30" t="s">
        <v>39</v>
      </c>
      <c r="E140" s="31" t="s">
        <v>426</v>
      </c>
    </row>
    <row r="141" spans="1:5" ht="38.25">
      <c r="A141" t="s">
        <v>41</v>
      </c>
      <c r="E141" s="29" t="s">
        <v>238</v>
      </c>
    </row>
    <row r="142" spans="1:16" ht="12.75">
      <c r="A142" s="19" t="s">
        <v>33</v>
      </c>
      <c s="23" t="s">
        <v>244</v>
      </c>
      <c s="23" t="s">
        <v>427</v>
      </c>
      <c s="19" t="s">
        <v>35</v>
      </c>
      <c s="24" t="s">
        <v>428</v>
      </c>
      <c s="25" t="s">
        <v>137</v>
      </c>
      <c s="26">
        <v>0.93</v>
      </c>
      <c s="27">
        <v>0</v>
      </c>
      <c s="27">
        <f>ROUND(ROUND(H142,2)*ROUND(G142,3),2)</f>
      </c>
      <c r="O142">
        <f>(I142*21)/100</f>
      </c>
      <c t="s">
        <v>15</v>
      </c>
    </row>
    <row r="143" spans="1:5" ht="12.75">
      <c r="A143" s="28" t="s">
        <v>38</v>
      </c>
      <c r="E143" s="29" t="s">
        <v>35</v>
      </c>
    </row>
    <row r="144" spans="1:5" ht="25.5">
      <c r="A144" s="30" t="s">
        <v>39</v>
      </c>
      <c r="E144" s="31" t="s">
        <v>429</v>
      </c>
    </row>
    <row r="145" spans="1:5" ht="409.5">
      <c r="A145" t="s">
        <v>41</v>
      </c>
      <c r="E145" s="29" t="s">
        <v>430</v>
      </c>
    </row>
    <row r="146" spans="1:16" ht="12.75">
      <c r="A146" s="19" t="s">
        <v>33</v>
      </c>
      <c s="23" t="s">
        <v>249</v>
      </c>
      <c s="23" t="s">
        <v>245</v>
      </c>
      <c s="19" t="s">
        <v>35</v>
      </c>
      <c s="24" t="s">
        <v>246</v>
      </c>
      <c s="25" t="s">
        <v>137</v>
      </c>
      <c s="26">
        <v>24.956</v>
      </c>
      <c s="27">
        <v>0</v>
      </c>
      <c s="27">
        <f>ROUND(ROUND(H146,2)*ROUND(G146,3),2)</f>
      </c>
      <c r="O146">
        <f>(I146*21)/100</f>
      </c>
      <c t="s">
        <v>15</v>
      </c>
    </row>
    <row r="147" spans="1:5" ht="12.75">
      <c r="A147" s="28" t="s">
        <v>38</v>
      </c>
      <c r="E147" s="29" t="s">
        <v>35</v>
      </c>
    </row>
    <row r="148" spans="1:5" ht="51">
      <c r="A148" s="30" t="s">
        <v>39</v>
      </c>
      <c r="E148" s="31" t="s">
        <v>431</v>
      </c>
    </row>
    <row r="149" spans="1:5" ht="102">
      <c r="A149" t="s">
        <v>41</v>
      </c>
      <c r="E149" s="29" t="s">
        <v>248</v>
      </c>
    </row>
    <row r="150" spans="1:16" ht="12.75">
      <c r="A150" s="19" t="s">
        <v>33</v>
      </c>
      <c s="23" t="s">
        <v>255</v>
      </c>
      <c s="23" t="s">
        <v>250</v>
      </c>
      <c s="19" t="s">
        <v>35</v>
      </c>
      <c s="24" t="s">
        <v>251</v>
      </c>
      <c s="25" t="s">
        <v>137</v>
      </c>
      <c s="26">
        <v>4.512</v>
      </c>
      <c s="27">
        <v>0</v>
      </c>
      <c s="27">
        <f>ROUND(ROUND(H150,2)*ROUND(G150,3),2)</f>
      </c>
      <c r="O150">
        <f>(I150*21)/100</f>
      </c>
      <c t="s">
        <v>15</v>
      </c>
    </row>
    <row r="151" spans="1:5" ht="12.75">
      <c r="A151" s="28" t="s">
        <v>38</v>
      </c>
      <c r="E151" s="29" t="s">
        <v>35</v>
      </c>
    </row>
    <row r="152" spans="1:5" ht="51">
      <c r="A152" s="30" t="s">
        <v>39</v>
      </c>
      <c r="E152" s="31" t="s">
        <v>432</v>
      </c>
    </row>
    <row r="153" spans="1:5" ht="357">
      <c r="A153" t="s">
        <v>41</v>
      </c>
      <c r="E153" s="29" t="s">
        <v>253</v>
      </c>
    </row>
    <row r="154" spans="1:18" ht="12.75" customHeight="1">
      <c r="A154" s="5" t="s">
        <v>31</v>
      </c>
      <c s="5"/>
      <c s="35" t="s">
        <v>23</v>
      </c>
      <c s="5"/>
      <c s="21" t="s">
        <v>254</v>
      </c>
      <c s="5"/>
      <c s="5"/>
      <c s="5"/>
      <c s="36">
        <f>0+Q154</f>
      </c>
      <c r="O154">
        <f>0+R154</f>
      </c>
      <c r="Q154">
        <f>0+I155+I159+I163+I167+I171+I175+I179+I183+I187+I191+I195</f>
      </c>
      <c>
        <f>0+O155+O159+O163+O167+O171+O175+O179+O183+O187+O191+O195</f>
      </c>
    </row>
    <row r="155" spans="1:16" ht="12.75">
      <c r="A155" s="19" t="s">
        <v>33</v>
      </c>
      <c s="23" t="s">
        <v>260</v>
      </c>
      <c s="23" t="s">
        <v>256</v>
      </c>
      <c s="19" t="s">
        <v>35</v>
      </c>
      <c s="24" t="s">
        <v>257</v>
      </c>
      <c s="25" t="s">
        <v>137</v>
      </c>
      <c s="26">
        <v>30</v>
      </c>
      <c s="27">
        <v>0</v>
      </c>
      <c s="27">
        <f>ROUND(ROUND(H155,2)*ROUND(G155,3),2)</f>
      </c>
      <c r="O155">
        <f>(I155*21)/100</f>
      </c>
      <c t="s">
        <v>15</v>
      </c>
    </row>
    <row r="156" spans="1:5" ht="12.75">
      <c r="A156" s="28" t="s">
        <v>38</v>
      </c>
      <c r="E156" s="29" t="s">
        <v>35</v>
      </c>
    </row>
    <row r="157" spans="1:5" ht="38.25">
      <c r="A157" s="30" t="s">
        <v>39</v>
      </c>
      <c r="E157" s="31" t="s">
        <v>433</v>
      </c>
    </row>
    <row r="158" spans="1:5" ht="127.5">
      <c r="A158" t="s">
        <v>41</v>
      </c>
      <c r="E158" s="29" t="s">
        <v>259</v>
      </c>
    </row>
    <row r="159" spans="1:16" ht="12.75">
      <c r="A159" s="19" t="s">
        <v>33</v>
      </c>
      <c s="23" t="s">
        <v>265</v>
      </c>
      <c s="23" t="s">
        <v>261</v>
      </c>
      <c s="19" t="s">
        <v>104</v>
      </c>
      <c s="24" t="s">
        <v>262</v>
      </c>
      <c s="25" t="s">
        <v>137</v>
      </c>
      <c s="26">
        <v>56.4</v>
      </c>
      <c s="27">
        <v>0</v>
      </c>
      <c s="27">
        <f>ROUND(ROUND(H159,2)*ROUND(G159,3),2)</f>
      </c>
      <c r="O159">
        <f>(I159*21)/100</f>
      </c>
      <c t="s">
        <v>15</v>
      </c>
    </row>
    <row r="160" spans="1:5" ht="12.75">
      <c r="A160" s="28" t="s">
        <v>38</v>
      </c>
      <c r="E160" s="29" t="s">
        <v>35</v>
      </c>
    </row>
    <row r="161" spans="1:5" ht="114.75">
      <c r="A161" s="30" t="s">
        <v>39</v>
      </c>
      <c r="E161" s="31" t="s">
        <v>434</v>
      </c>
    </row>
    <row r="162" spans="1:5" ht="51">
      <c r="A162" t="s">
        <v>41</v>
      </c>
      <c r="E162" s="29" t="s">
        <v>264</v>
      </c>
    </row>
    <row r="163" spans="1:16" ht="12.75">
      <c r="A163" s="19" t="s">
        <v>33</v>
      </c>
      <c s="23" t="s">
        <v>267</v>
      </c>
      <c s="23" t="s">
        <v>268</v>
      </c>
      <c s="19" t="s">
        <v>35</v>
      </c>
      <c s="24" t="s">
        <v>269</v>
      </c>
      <c s="25" t="s">
        <v>123</v>
      </c>
      <c s="26">
        <v>945.5</v>
      </c>
      <c s="27">
        <v>0</v>
      </c>
      <c s="27">
        <f>ROUND(ROUND(H163,2)*ROUND(G163,3),2)</f>
      </c>
      <c r="O163">
        <f>(I163*21)/100</f>
      </c>
      <c t="s">
        <v>15</v>
      </c>
    </row>
    <row r="164" spans="1:5" ht="12.75">
      <c r="A164" s="28" t="s">
        <v>38</v>
      </c>
      <c r="E164" s="29" t="s">
        <v>35</v>
      </c>
    </row>
    <row r="165" spans="1:5" ht="25.5">
      <c r="A165" s="30" t="s">
        <v>39</v>
      </c>
      <c r="E165" s="31" t="s">
        <v>435</v>
      </c>
    </row>
    <row r="166" spans="1:5" ht="38.25">
      <c r="A166" t="s">
        <v>41</v>
      </c>
      <c r="E166" s="29" t="s">
        <v>271</v>
      </c>
    </row>
    <row r="167" spans="1:16" ht="12.75">
      <c r="A167" s="19" t="s">
        <v>33</v>
      </c>
      <c s="23" t="s">
        <v>272</v>
      </c>
      <c s="23" t="s">
        <v>273</v>
      </c>
      <c s="19" t="s">
        <v>35</v>
      </c>
      <c s="24" t="s">
        <v>274</v>
      </c>
      <c s="25" t="s">
        <v>123</v>
      </c>
      <c s="26">
        <v>250</v>
      </c>
      <c s="27">
        <v>0</v>
      </c>
      <c s="27">
        <f>ROUND(ROUND(H167,2)*ROUND(G167,3),2)</f>
      </c>
      <c r="O167">
        <f>(I167*21)/100</f>
      </c>
      <c t="s">
        <v>15</v>
      </c>
    </row>
    <row r="168" spans="1:5" ht="12.75">
      <c r="A168" s="28" t="s">
        <v>38</v>
      </c>
      <c r="E168" s="29" t="s">
        <v>35</v>
      </c>
    </row>
    <row r="169" spans="1:5" ht="38.25">
      <c r="A169" s="30" t="s">
        <v>39</v>
      </c>
      <c r="E169" s="31" t="s">
        <v>436</v>
      </c>
    </row>
    <row r="170" spans="1:5" ht="51">
      <c r="A170" t="s">
        <v>41</v>
      </c>
      <c r="E170" s="29" t="s">
        <v>276</v>
      </c>
    </row>
    <row r="171" spans="1:16" ht="12.75">
      <c r="A171" s="19" t="s">
        <v>33</v>
      </c>
      <c s="23" t="s">
        <v>277</v>
      </c>
      <c s="23" t="s">
        <v>278</v>
      </c>
      <c s="19" t="s">
        <v>35</v>
      </c>
      <c s="24" t="s">
        <v>279</v>
      </c>
      <c s="25" t="s">
        <v>123</v>
      </c>
      <c s="26">
        <v>5720</v>
      </c>
      <c s="27">
        <v>0</v>
      </c>
      <c s="27">
        <f>ROUND(ROUND(H171,2)*ROUND(G171,3),2)</f>
      </c>
      <c r="O171">
        <f>(I171*21)/100</f>
      </c>
      <c t="s">
        <v>15</v>
      </c>
    </row>
    <row r="172" spans="1:5" ht="12.75">
      <c r="A172" s="28" t="s">
        <v>38</v>
      </c>
      <c r="E172" s="29" t="s">
        <v>35</v>
      </c>
    </row>
    <row r="173" spans="1:5" ht="89.25">
      <c r="A173" s="30" t="s">
        <v>39</v>
      </c>
      <c r="E173" s="31" t="s">
        <v>437</v>
      </c>
    </row>
    <row r="174" spans="1:5" ht="51">
      <c r="A174" t="s">
        <v>41</v>
      </c>
      <c r="E174" s="29" t="s">
        <v>276</v>
      </c>
    </row>
    <row r="175" spans="1:16" ht="12.75">
      <c r="A175" s="19" t="s">
        <v>33</v>
      </c>
      <c s="23" t="s">
        <v>281</v>
      </c>
      <c s="23" t="s">
        <v>282</v>
      </c>
      <c s="19" t="s">
        <v>35</v>
      </c>
      <c s="24" t="s">
        <v>283</v>
      </c>
      <c s="25" t="s">
        <v>123</v>
      </c>
      <c s="26">
        <v>2860</v>
      </c>
      <c s="27">
        <v>0</v>
      </c>
      <c s="27">
        <f>ROUND(ROUND(H175,2)*ROUND(G175,3),2)</f>
      </c>
      <c r="O175">
        <f>(I175*21)/100</f>
      </c>
      <c t="s">
        <v>15</v>
      </c>
    </row>
    <row r="176" spans="1:5" ht="12.75">
      <c r="A176" s="28" t="s">
        <v>38</v>
      </c>
      <c r="E176" s="29" t="s">
        <v>35</v>
      </c>
    </row>
    <row r="177" spans="1:5" ht="63.75">
      <c r="A177" s="30" t="s">
        <v>39</v>
      </c>
      <c r="E177" s="31" t="s">
        <v>438</v>
      </c>
    </row>
    <row r="178" spans="1:5" ht="140.25">
      <c r="A178" t="s">
        <v>41</v>
      </c>
      <c r="E178" s="29" t="s">
        <v>285</v>
      </c>
    </row>
    <row r="179" spans="1:16" ht="12.75">
      <c r="A179" s="19" t="s">
        <v>33</v>
      </c>
      <c s="23" t="s">
        <v>286</v>
      </c>
      <c s="23" t="s">
        <v>287</v>
      </c>
      <c s="19" t="s">
        <v>35</v>
      </c>
      <c s="24" t="s">
        <v>288</v>
      </c>
      <c s="25" t="s">
        <v>137</v>
      </c>
      <c s="26">
        <v>182.7</v>
      </c>
      <c s="27">
        <v>0</v>
      </c>
      <c s="27">
        <f>ROUND(ROUND(H179,2)*ROUND(G179,3),2)</f>
      </c>
      <c r="O179">
        <f>(I179*21)/100</f>
      </c>
      <c t="s">
        <v>15</v>
      </c>
    </row>
    <row r="180" spans="1:5" ht="12.75">
      <c r="A180" s="28" t="s">
        <v>38</v>
      </c>
      <c r="E180" s="29" t="s">
        <v>35</v>
      </c>
    </row>
    <row r="181" spans="1:5" ht="38.25">
      <c r="A181" s="30" t="s">
        <v>39</v>
      </c>
      <c r="E181" s="31" t="s">
        <v>439</v>
      </c>
    </row>
    <row r="182" spans="1:5" ht="140.25">
      <c r="A182" t="s">
        <v>41</v>
      </c>
      <c r="E182" s="29" t="s">
        <v>285</v>
      </c>
    </row>
    <row r="183" spans="1:16" ht="12.75">
      <c r="A183" s="19" t="s">
        <v>33</v>
      </c>
      <c s="23" t="s">
        <v>290</v>
      </c>
      <c s="23" t="s">
        <v>291</v>
      </c>
      <c s="19" t="s">
        <v>35</v>
      </c>
      <c s="24" t="s">
        <v>292</v>
      </c>
      <c s="25" t="s">
        <v>123</v>
      </c>
      <c s="26">
        <v>250</v>
      </c>
      <c s="27">
        <v>0</v>
      </c>
      <c s="27">
        <f>ROUND(ROUND(H183,2)*ROUND(G183,3),2)</f>
      </c>
      <c r="O183">
        <f>(I183*21)/100</f>
      </c>
      <c t="s">
        <v>15</v>
      </c>
    </row>
    <row r="184" spans="1:5" ht="12.75">
      <c r="A184" s="28" t="s">
        <v>38</v>
      </c>
      <c r="E184" s="29" t="s">
        <v>35</v>
      </c>
    </row>
    <row r="185" spans="1:5" ht="38.25">
      <c r="A185" s="30" t="s">
        <v>39</v>
      </c>
      <c r="E185" s="31" t="s">
        <v>440</v>
      </c>
    </row>
    <row r="186" spans="1:5" ht="140.25">
      <c r="A186" t="s">
        <v>41</v>
      </c>
      <c r="E186" s="29" t="s">
        <v>285</v>
      </c>
    </row>
    <row r="187" spans="1:16" ht="12.75">
      <c r="A187" s="19" t="s">
        <v>33</v>
      </c>
      <c s="23" t="s">
        <v>295</v>
      </c>
      <c s="23" t="s">
        <v>441</v>
      </c>
      <c s="19" t="s">
        <v>35</v>
      </c>
      <c s="24" t="s">
        <v>442</v>
      </c>
      <c s="25" t="s">
        <v>123</v>
      </c>
      <c s="26">
        <v>41</v>
      </c>
      <c s="27">
        <v>0</v>
      </c>
      <c s="27">
        <f>ROUND(ROUND(H187,2)*ROUND(G187,3),2)</f>
      </c>
      <c r="O187">
        <f>(I187*21)/100</f>
      </c>
      <c t="s">
        <v>15</v>
      </c>
    </row>
    <row r="188" spans="1:5" ht="12.75">
      <c r="A188" s="28" t="s">
        <v>38</v>
      </c>
      <c r="E188" s="29" t="s">
        <v>35</v>
      </c>
    </row>
    <row r="189" spans="1:5" ht="25.5">
      <c r="A189" s="30" t="s">
        <v>39</v>
      </c>
      <c r="E189" s="31" t="s">
        <v>443</v>
      </c>
    </row>
    <row r="190" spans="1:5" ht="153">
      <c r="A190" t="s">
        <v>41</v>
      </c>
      <c r="E190" s="29" t="s">
        <v>444</v>
      </c>
    </row>
    <row r="191" spans="1:16" ht="12.75">
      <c r="A191" s="19" t="s">
        <v>33</v>
      </c>
      <c s="23" t="s">
        <v>301</v>
      </c>
      <c s="23" t="s">
        <v>445</v>
      </c>
      <c s="19" t="s">
        <v>35</v>
      </c>
      <c s="24" t="s">
        <v>446</v>
      </c>
      <c s="25" t="s">
        <v>123</v>
      </c>
      <c s="26">
        <v>7.7</v>
      </c>
      <c s="27">
        <v>0</v>
      </c>
      <c s="27">
        <f>ROUND(ROUND(H191,2)*ROUND(G191,3),2)</f>
      </c>
      <c r="O191">
        <f>(I191*21)/100</f>
      </c>
      <c t="s">
        <v>15</v>
      </c>
    </row>
    <row r="192" spans="1:5" ht="12.75">
      <c r="A192" s="28" t="s">
        <v>38</v>
      </c>
      <c r="E192" s="29" t="s">
        <v>35</v>
      </c>
    </row>
    <row r="193" spans="1:5" ht="12.75">
      <c r="A193" s="30" t="s">
        <v>39</v>
      </c>
      <c r="E193" s="31" t="s">
        <v>447</v>
      </c>
    </row>
    <row r="194" spans="1:5" ht="153">
      <c r="A194" t="s">
        <v>41</v>
      </c>
      <c r="E194" s="29" t="s">
        <v>444</v>
      </c>
    </row>
    <row r="195" spans="1:16" ht="25.5">
      <c r="A195" s="19" t="s">
        <v>33</v>
      </c>
      <c s="23" t="s">
        <v>306</v>
      </c>
      <c s="23" t="s">
        <v>448</v>
      </c>
      <c s="19" t="s">
        <v>35</v>
      </c>
      <c s="24" t="s">
        <v>449</v>
      </c>
      <c s="25" t="s">
        <v>123</v>
      </c>
      <c s="26">
        <v>2</v>
      </c>
      <c s="27">
        <v>0</v>
      </c>
      <c s="27">
        <f>ROUND(ROUND(H195,2)*ROUND(G195,3),2)</f>
      </c>
      <c r="O195">
        <f>(I195*21)/100</f>
      </c>
      <c t="s">
        <v>15</v>
      </c>
    </row>
    <row r="196" spans="1:5" ht="12.75">
      <c r="A196" s="28" t="s">
        <v>38</v>
      </c>
      <c r="E196" s="29" t="s">
        <v>35</v>
      </c>
    </row>
    <row r="197" spans="1:5" ht="12.75">
      <c r="A197" s="30" t="s">
        <v>39</v>
      </c>
      <c r="E197" s="31" t="s">
        <v>450</v>
      </c>
    </row>
    <row r="198" spans="1:5" ht="153">
      <c r="A198" t="s">
        <v>41</v>
      </c>
      <c r="E198" s="29" t="s">
        <v>444</v>
      </c>
    </row>
    <row r="199" spans="1:18" ht="12.75" customHeight="1">
      <c r="A199" s="5" t="s">
        <v>31</v>
      </c>
      <c s="5"/>
      <c s="35" t="s">
        <v>66</v>
      </c>
      <c s="5"/>
      <c s="21" t="s">
        <v>294</v>
      </c>
      <c s="5"/>
      <c s="5"/>
      <c s="5"/>
      <c s="36">
        <f>0+Q199</f>
      </c>
      <c r="O199">
        <f>0+R199</f>
      </c>
      <c r="Q199">
        <f>0+I200</f>
      </c>
      <c>
        <f>0+O200</f>
      </c>
    </row>
    <row r="200" spans="1:16" ht="12.75">
      <c r="A200" s="19" t="s">
        <v>33</v>
      </c>
      <c s="23" t="s">
        <v>311</v>
      </c>
      <c s="23" t="s">
        <v>296</v>
      </c>
      <c s="19" t="s">
        <v>35</v>
      </c>
      <c s="24" t="s">
        <v>297</v>
      </c>
      <c s="25" t="s">
        <v>137</v>
      </c>
      <c s="26">
        <v>17.235</v>
      </c>
      <c s="27">
        <v>0</v>
      </c>
      <c s="27">
        <f>ROUND(ROUND(H200,2)*ROUND(G200,3),2)</f>
      </c>
      <c r="O200">
        <f>(I200*21)/100</f>
      </c>
      <c t="s">
        <v>15</v>
      </c>
    </row>
    <row r="201" spans="1:5" ht="12.75">
      <c r="A201" s="28" t="s">
        <v>38</v>
      </c>
      <c r="E201" s="29" t="s">
        <v>35</v>
      </c>
    </row>
    <row r="202" spans="1:5" ht="25.5">
      <c r="A202" s="30" t="s">
        <v>39</v>
      </c>
      <c r="E202" s="31" t="s">
        <v>451</v>
      </c>
    </row>
    <row r="203" spans="1:5" ht="369.75">
      <c r="A203" t="s">
        <v>41</v>
      </c>
      <c r="E203" s="29" t="s">
        <v>299</v>
      </c>
    </row>
    <row r="204" spans="1:18" ht="12.75" customHeight="1">
      <c r="A204" s="5" t="s">
        <v>31</v>
      </c>
      <c s="5"/>
      <c s="35" t="s">
        <v>28</v>
      </c>
      <c s="5"/>
      <c s="21" t="s">
        <v>300</v>
      </c>
      <c s="5"/>
      <c s="5"/>
      <c s="5"/>
      <c s="36">
        <f>0+Q204</f>
      </c>
      <c r="O204">
        <f>0+R204</f>
      </c>
      <c r="Q204">
        <f>0+I205+I209+I213+I217+I221+I225+I229+I233+I237+I241+I245+I249+I253</f>
      </c>
      <c>
        <f>0+O205+O209+O213+O217+O221+O225+O229+O233+O237+O241+O245+O249+O253</f>
      </c>
    </row>
    <row r="205" spans="1:16" ht="12.75">
      <c r="A205" s="19" t="s">
        <v>33</v>
      </c>
      <c s="23" t="s">
        <v>316</v>
      </c>
      <c s="23" t="s">
        <v>452</v>
      </c>
      <c s="19" t="s">
        <v>35</v>
      </c>
      <c s="24" t="s">
        <v>453</v>
      </c>
      <c s="25" t="s">
        <v>145</v>
      </c>
      <c s="26">
        <v>24</v>
      </c>
      <c s="27">
        <v>0</v>
      </c>
      <c s="27">
        <f>ROUND(ROUND(H205,2)*ROUND(G205,3),2)</f>
      </c>
      <c r="O205">
        <f>(I205*21)/100</f>
      </c>
      <c t="s">
        <v>15</v>
      </c>
    </row>
    <row r="206" spans="1:5" ht="12.75">
      <c r="A206" s="28" t="s">
        <v>38</v>
      </c>
      <c r="E206" s="29" t="s">
        <v>35</v>
      </c>
    </row>
    <row r="207" spans="1:5" ht="25.5">
      <c r="A207" s="30" t="s">
        <v>39</v>
      </c>
      <c r="E207" s="31" t="s">
        <v>454</v>
      </c>
    </row>
    <row r="208" spans="1:5" ht="127.5">
      <c r="A208" t="s">
        <v>41</v>
      </c>
      <c r="E208" s="29" t="s">
        <v>455</v>
      </c>
    </row>
    <row r="209" spans="1:16" ht="12.75">
      <c r="A209" s="19" t="s">
        <v>33</v>
      </c>
      <c s="23" t="s">
        <v>321</v>
      </c>
      <c s="23" t="s">
        <v>302</v>
      </c>
      <c s="19" t="s">
        <v>35</v>
      </c>
      <c s="24" t="s">
        <v>303</v>
      </c>
      <c s="25" t="s">
        <v>129</v>
      </c>
      <c s="26">
        <v>15</v>
      </c>
      <c s="27">
        <v>0</v>
      </c>
      <c s="27">
        <f>ROUND(ROUND(H209,2)*ROUND(G209,3),2)</f>
      </c>
      <c r="O209">
        <f>(I209*21)/100</f>
      </c>
      <c t="s">
        <v>15</v>
      </c>
    </row>
    <row r="210" spans="1:5" ht="12.75">
      <c r="A210" s="28" t="s">
        <v>38</v>
      </c>
      <c r="E210" s="29" t="s">
        <v>35</v>
      </c>
    </row>
    <row r="211" spans="1:5" ht="63.75">
      <c r="A211" s="30" t="s">
        <v>39</v>
      </c>
      <c r="E211" s="31" t="s">
        <v>456</v>
      </c>
    </row>
    <row r="212" spans="1:5" ht="51">
      <c r="A212" t="s">
        <v>41</v>
      </c>
      <c r="E212" s="29" t="s">
        <v>305</v>
      </c>
    </row>
    <row r="213" spans="1:16" ht="12.75">
      <c r="A213" s="19" t="s">
        <v>33</v>
      </c>
      <c s="23" t="s">
        <v>326</v>
      </c>
      <c s="23" t="s">
        <v>307</v>
      </c>
      <c s="19" t="s">
        <v>58</v>
      </c>
      <c s="24" t="s">
        <v>308</v>
      </c>
      <c s="25" t="s">
        <v>129</v>
      </c>
      <c s="26">
        <v>42</v>
      </c>
      <c s="27">
        <v>0</v>
      </c>
      <c s="27">
        <f>ROUND(ROUND(H213,2)*ROUND(G213,3),2)</f>
      </c>
      <c r="O213">
        <f>(I213*21)/100</f>
      </c>
      <c t="s">
        <v>15</v>
      </c>
    </row>
    <row r="214" spans="1:5" ht="12.75">
      <c r="A214" s="28" t="s">
        <v>38</v>
      </c>
      <c r="E214" s="29" t="s">
        <v>35</v>
      </c>
    </row>
    <row r="215" spans="1:5" ht="76.5">
      <c r="A215" s="30" t="s">
        <v>39</v>
      </c>
      <c r="E215" s="31" t="s">
        <v>457</v>
      </c>
    </row>
    <row r="216" spans="1:5" ht="12.75">
      <c r="A216" t="s">
        <v>41</v>
      </c>
      <c r="E216" s="29" t="s">
        <v>310</v>
      </c>
    </row>
    <row r="217" spans="1:16" ht="12.75">
      <c r="A217" s="19" t="s">
        <v>33</v>
      </c>
      <c s="23" t="s">
        <v>329</v>
      </c>
      <c s="23" t="s">
        <v>312</v>
      </c>
      <c s="19" t="s">
        <v>35</v>
      </c>
      <c s="24" t="s">
        <v>313</v>
      </c>
      <c s="25" t="s">
        <v>129</v>
      </c>
      <c s="26">
        <v>10</v>
      </c>
      <c s="27">
        <v>0</v>
      </c>
      <c s="27">
        <f>ROUND(ROUND(H217,2)*ROUND(G217,3),2)</f>
      </c>
      <c r="O217">
        <f>(I217*21)/100</f>
      </c>
      <c t="s">
        <v>15</v>
      </c>
    </row>
    <row r="218" spans="1:5" ht="12.75">
      <c r="A218" s="28" t="s">
        <v>38</v>
      </c>
      <c r="E218" s="29" t="s">
        <v>35</v>
      </c>
    </row>
    <row r="219" spans="1:5" ht="153">
      <c r="A219" s="30" t="s">
        <v>39</v>
      </c>
      <c r="E219" s="31" t="s">
        <v>458</v>
      </c>
    </row>
    <row r="220" spans="1:5" ht="25.5">
      <c r="A220" t="s">
        <v>41</v>
      </c>
      <c r="E220" s="29" t="s">
        <v>315</v>
      </c>
    </row>
    <row r="221" spans="1:16" ht="25.5">
      <c r="A221" s="19" t="s">
        <v>33</v>
      </c>
      <c s="23" t="s">
        <v>334</v>
      </c>
      <c s="23" t="s">
        <v>317</v>
      </c>
      <c s="19" t="s">
        <v>35</v>
      </c>
      <c s="24" t="s">
        <v>318</v>
      </c>
      <c s="25" t="s">
        <v>129</v>
      </c>
      <c s="26">
        <v>9</v>
      </c>
      <c s="27">
        <v>0</v>
      </c>
      <c s="27">
        <f>ROUND(ROUND(H221,2)*ROUND(G221,3),2)</f>
      </c>
      <c r="O221">
        <f>(I221*21)/100</f>
      </c>
      <c t="s">
        <v>15</v>
      </c>
    </row>
    <row r="222" spans="1:5" ht="12.75">
      <c r="A222" s="28" t="s">
        <v>38</v>
      </c>
      <c r="E222" s="29" t="s">
        <v>35</v>
      </c>
    </row>
    <row r="223" spans="1:5" ht="12.75">
      <c r="A223" s="30" t="s">
        <v>39</v>
      </c>
      <c r="E223" s="31" t="s">
        <v>459</v>
      </c>
    </row>
    <row r="224" spans="1:5" ht="25.5">
      <c r="A224" t="s">
        <v>41</v>
      </c>
      <c r="E224" s="29" t="s">
        <v>320</v>
      </c>
    </row>
    <row r="225" spans="1:16" ht="25.5">
      <c r="A225" s="19" t="s">
        <v>33</v>
      </c>
      <c s="23" t="s">
        <v>338</v>
      </c>
      <c s="23" t="s">
        <v>322</v>
      </c>
      <c s="19" t="s">
        <v>35</v>
      </c>
      <c s="24" t="s">
        <v>323</v>
      </c>
      <c s="25" t="s">
        <v>123</v>
      </c>
      <c s="26">
        <v>150</v>
      </c>
      <c s="27">
        <v>0</v>
      </c>
      <c s="27">
        <f>ROUND(ROUND(H225,2)*ROUND(G225,3),2)</f>
      </c>
      <c r="O225">
        <f>(I225*21)/100</f>
      </c>
      <c t="s">
        <v>15</v>
      </c>
    </row>
    <row r="226" spans="1:5" ht="12.75">
      <c r="A226" s="28" t="s">
        <v>38</v>
      </c>
      <c r="E226" s="29" t="s">
        <v>35</v>
      </c>
    </row>
    <row r="227" spans="1:5" ht="25.5">
      <c r="A227" s="30" t="s">
        <v>39</v>
      </c>
      <c r="E227" s="31" t="s">
        <v>460</v>
      </c>
    </row>
    <row r="228" spans="1:5" ht="38.25">
      <c r="A228" t="s">
        <v>41</v>
      </c>
      <c r="E228" s="29" t="s">
        <v>325</v>
      </c>
    </row>
    <row r="229" spans="1:16" ht="25.5">
      <c r="A229" s="19" t="s">
        <v>33</v>
      </c>
      <c s="23" t="s">
        <v>343</v>
      </c>
      <c s="23" t="s">
        <v>327</v>
      </c>
      <c s="19" t="s">
        <v>35</v>
      </c>
      <c s="24" t="s">
        <v>328</v>
      </c>
      <c s="25" t="s">
        <v>123</v>
      </c>
      <c s="26">
        <v>150</v>
      </c>
      <c s="27">
        <v>0</v>
      </c>
      <c s="27">
        <f>ROUND(ROUND(H229,2)*ROUND(G229,3),2)</f>
      </c>
      <c r="O229">
        <f>(I229*21)/100</f>
      </c>
      <c t="s">
        <v>15</v>
      </c>
    </row>
    <row r="230" spans="1:5" ht="12.75">
      <c r="A230" s="28" t="s">
        <v>38</v>
      </c>
      <c r="E230" s="29" t="s">
        <v>35</v>
      </c>
    </row>
    <row r="231" spans="1:5" ht="25.5">
      <c r="A231" s="30" t="s">
        <v>39</v>
      </c>
      <c r="E231" s="31" t="s">
        <v>460</v>
      </c>
    </row>
    <row r="232" spans="1:5" ht="38.25">
      <c r="A232" t="s">
        <v>41</v>
      </c>
      <c r="E232" s="29" t="s">
        <v>325</v>
      </c>
    </row>
    <row r="233" spans="1:16" ht="12.75">
      <c r="A233" s="19" t="s">
        <v>33</v>
      </c>
      <c s="23" t="s">
        <v>348</v>
      </c>
      <c s="23" t="s">
        <v>461</v>
      </c>
      <c s="19" t="s">
        <v>35</v>
      </c>
      <c s="24" t="s">
        <v>462</v>
      </c>
      <c s="25" t="s">
        <v>145</v>
      </c>
      <c s="26">
        <v>31</v>
      </c>
      <c s="27">
        <v>0</v>
      </c>
      <c s="27">
        <f>ROUND(ROUND(H233,2)*ROUND(G233,3),2)</f>
      </c>
      <c r="O233">
        <f>(I233*21)/100</f>
      </c>
      <c t="s">
        <v>15</v>
      </c>
    </row>
    <row r="234" spans="1:5" ht="12.75">
      <c r="A234" s="28" t="s">
        <v>38</v>
      </c>
      <c r="E234" s="29" t="s">
        <v>35</v>
      </c>
    </row>
    <row r="235" spans="1:5" ht="25.5">
      <c r="A235" s="30" t="s">
        <v>39</v>
      </c>
      <c r="E235" s="31" t="s">
        <v>463</v>
      </c>
    </row>
    <row r="236" spans="1:5" ht="63.75">
      <c r="A236" t="s">
        <v>41</v>
      </c>
      <c r="E236" s="29" t="s">
        <v>464</v>
      </c>
    </row>
    <row r="237" spans="1:16" ht="12.75">
      <c r="A237" s="19" t="s">
        <v>33</v>
      </c>
      <c s="23" t="s">
        <v>353</v>
      </c>
      <c s="23" t="s">
        <v>335</v>
      </c>
      <c s="19" t="s">
        <v>35</v>
      </c>
      <c s="24" t="s">
        <v>336</v>
      </c>
      <c s="25" t="s">
        <v>145</v>
      </c>
      <c s="26">
        <v>10.721</v>
      </c>
      <c s="27">
        <v>0</v>
      </c>
      <c s="27">
        <f>ROUND(ROUND(H237,2)*ROUND(G237,3),2)</f>
      </c>
      <c r="O237">
        <f>(I237*21)/100</f>
      </c>
      <c t="s">
        <v>15</v>
      </c>
    </row>
    <row r="238" spans="1:5" ht="12.75">
      <c r="A238" s="28" t="s">
        <v>38</v>
      </c>
      <c r="E238" s="29" t="s">
        <v>35</v>
      </c>
    </row>
    <row r="239" spans="1:5" ht="12.75">
      <c r="A239" s="30" t="s">
        <v>39</v>
      </c>
      <c r="E239" s="31" t="s">
        <v>465</v>
      </c>
    </row>
    <row r="240" spans="1:5" ht="63.75">
      <c r="A240" t="s">
        <v>41</v>
      </c>
      <c r="E240" s="29" t="s">
        <v>333</v>
      </c>
    </row>
    <row r="241" spans="1:16" ht="12.75">
      <c r="A241" s="19" t="s">
        <v>33</v>
      </c>
      <c s="23" t="s">
        <v>466</v>
      </c>
      <c s="23" t="s">
        <v>467</v>
      </c>
      <c s="19" t="s">
        <v>35</v>
      </c>
      <c s="24" t="s">
        <v>468</v>
      </c>
      <c s="25" t="s">
        <v>145</v>
      </c>
      <c s="26">
        <v>10.832</v>
      </c>
      <c s="27">
        <v>0</v>
      </c>
      <c s="27">
        <f>ROUND(ROUND(H241,2)*ROUND(G241,3),2)</f>
      </c>
      <c r="O241">
        <f>(I241*21)/100</f>
      </c>
      <c t="s">
        <v>15</v>
      </c>
    </row>
    <row r="242" spans="1:5" ht="12.75">
      <c r="A242" s="28" t="s">
        <v>38</v>
      </c>
      <c r="E242" s="29" t="s">
        <v>35</v>
      </c>
    </row>
    <row r="243" spans="1:5" ht="12.75">
      <c r="A243" s="30" t="s">
        <v>39</v>
      </c>
      <c r="E243" s="31" t="s">
        <v>469</v>
      </c>
    </row>
    <row r="244" spans="1:5" ht="63.75">
      <c r="A244" t="s">
        <v>41</v>
      </c>
      <c r="E244" s="29" t="s">
        <v>333</v>
      </c>
    </row>
    <row r="245" spans="1:16" ht="12.75">
      <c r="A245" s="19" t="s">
        <v>33</v>
      </c>
      <c s="23" t="s">
        <v>470</v>
      </c>
      <c s="23" t="s">
        <v>339</v>
      </c>
      <c s="19" t="s">
        <v>35</v>
      </c>
      <c s="24" t="s">
        <v>340</v>
      </c>
      <c s="25" t="s">
        <v>129</v>
      </c>
      <c s="26">
        <v>14</v>
      </c>
      <c s="27">
        <v>0</v>
      </c>
      <c s="27">
        <f>ROUND(ROUND(H245,2)*ROUND(G245,3),2)</f>
      </c>
      <c r="O245">
        <f>(I245*21)/100</f>
      </c>
      <c t="s">
        <v>15</v>
      </c>
    </row>
    <row r="246" spans="1:5" ht="12.75">
      <c r="A246" s="28" t="s">
        <v>38</v>
      </c>
      <c r="E246" s="29" t="s">
        <v>35</v>
      </c>
    </row>
    <row r="247" spans="1:5" ht="51">
      <c r="A247" s="30" t="s">
        <v>39</v>
      </c>
      <c r="E247" s="31" t="s">
        <v>471</v>
      </c>
    </row>
    <row r="248" spans="1:5" ht="25.5">
      <c r="A248" t="s">
        <v>41</v>
      </c>
      <c r="E248" s="29" t="s">
        <v>342</v>
      </c>
    </row>
    <row r="249" spans="1:16" ht="12.75">
      <c r="A249" s="19" t="s">
        <v>33</v>
      </c>
      <c s="23" t="s">
        <v>472</v>
      </c>
      <c s="23" t="s">
        <v>344</v>
      </c>
      <c s="19" t="s">
        <v>35</v>
      </c>
      <c s="24" t="s">
        <v>345</v>
      </c>
      <c s="25" t="s">
        <v>145</v>
      </c>
      <c s="26">
        <v>153.97</v>
      </c>
      <c s="27">
        <v>0</v>
      </c>
      <c s="27">
        <f>ROUND(ROUND(H249,2)*ROUND(G249,3),2)</f>
      </c>
      <c r="O249">
        <f>(I249*21)/100</f>
      </c>
      <c t="s">
        <v>15</v>
      </c>
    </row>
    <row r="250" spans="1:5" ht="12.75">
      <c r="A250" s="28" t="s">
        <v>38</v>
      </c>
      <c r="E250" s="29" t="s">
        <v>35</v>
      </c>
    </row>
    <row r="251" spans="1:5" ht="25.5">
      <c r="A251" s="30" t="s">
        <v>39</v>
      </c>
      <c r="E251" s="31" t="s">
        <v>473</v>
      </c>
    </row>
    <row r="252" spans="1:5" ht="38.25">
      <c r="A252" t="s">
        <v>41</v>
      </c>
      <c r="E252" s="29" t="s">
        <v>347</v>
      </c>
    </row>
    <row r="253" spans="1:16" ht="12.75">
      <c r="A253" s="19" t="s">
        <v>33</v>
      </c>
      <c s="23" t="s">
        <v>474</v>
      </c>
      <c s="23" t="s">
        <v>354</v>
      </c>
      <c s="19" t="s">
        <v>58</v>
      </c>
      <c s="24" t="s">
        <v>355</v>
      </c>
      <c s="25" t="s">
        <v>137</v>
      </c>
      <c s="26">
        <v>21.805</v>
      </c>
      <c s="27">
        <v>0</v>
      </c>
      <c s="27">
        <f>ROUND(ROUND(H253,2)*ROUND(G253,3),2)</f>
      </c>
      <c r="O253">
        <f>(I253*21)/100</f>
      </c>
      <c t="s">
        <v>15</v>
      </c>
    </row>
    <row r="254" spans="1:5" ht="12.75">
      <c r="A254" s="28" t="s">
        <v>38</v>
      </c>
      <c r="E254" s="29" t="s">
        <v>35</v>
      </c>
    </row>
    <row r="255" spans="1:5" ht="63.75">
      <c r="A255" s="30" t="s">
        <v>39</v>
      </c>
      <c r="E255" s="31" t="s">
        <v>475</v>
      </c>
    </row>
    <row r="256" spans="1:5" ht="76.5">
      <c r="A256" t="s">
        <v>41</v>
      </c>
      <c r="E256" s="29" t="s">
        <v>357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0+O9+O22+O43+O48</f>
      </c>
      <c t="s">
        <v>10</v>
      </c>
    </row>
    <row r="3" spans="1:16" ht="15" customHeight="1">
      <c r="A3" t="s">
        <v>1</v>
      </c>
      <c s="8" t="s">
        <v>4</v>
      </c>
      <c s="9" t="s">
        <v>5</v>
      </c>
      <c s="1"/>
      <c s="10" t="s">
        <v>6</v>
      </c>
      <c s="1"/>
      <c s="4"/>
      <c s="3" t="s">
        <v>476</v>
      </c>
      <c s="32">
        <f>0+I9+I22+I43+I48</f>
      </c>
      <c r="O3" t="s">
        <v>9</v>
      </c>
      <c t="s">
        <v>11</v>
      </c>
    </row>
    <row r="4" spans="1:16" ht="15" customHeight="1">
      <c r="A4" t="s">
        <v>7</v>
      </c>
      <c s="8" t="s">
        <v>93</v>
      </c>
      <c s="9" t="s">
        <v>373</v>
      </c>
      <c s="1"/>
      <c s="10" t="s">
        <v>374</v>
      </c>
      <c s="1"/>
      <c s="1"/>
      <c s="7"/>
      <c s="7"/>
      <c r="O4" t="s">
        <v>9</v>
      </c>
      <c t="s">
        <v>11</v>
      </c>
    </row>
    <row r="5" spans="1:16" ht="12.75" customHeight="1">
      <c r="A5" t="s">
        <v>96</v>
      </c>
      <c s="12" t="s">
        <v>8</v>
      </c>
      <c s="13" t="s">
        <v>476</v>
      </c>
      <c s="5"/>
      <c s="14" t="s">
        <v>477</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98</v>
      </c>
      <c s="19" t="s">
        <v>58</v>
      </c>
      <c s="24" t="s">
        <v>99</v>
      </c>
      <c s="25" t="s">
        <v>100</v>
      </c>
      <c s="26">
        <v>195.75</v>
      </c>
      <c s="27">
        <v>0</v>
      </c>
      <c s="27">
        <f>ROUND(ROUND(H10,2)*ROUND(G10,3),2)</f>
      </c>
      <c r="O10">
        <f>(I10*21)/100</f>
      </c>
      <c t="s">
        <v>15</v>
      </c>
    </row>
    <row r="11" spans="1:5" ht="25.5">
      <c r="A11" s="28" t="s">
        <v>38</v>
      </c>
      <c r="E11" s="29" t="s">
        <v>101</v>
      </c>
    </row>
    <row r="12" spans="1:5" ht="12.75">
      <c r="A12" s="30" t="s">
        <v>39</v>
      </c>
      <c r="E12" s="31" t="s">
        <v>478</v>
      </c>
    </row>
    <row r="13" spans="1:5" ht="140.25">
      <c r="A13" t="s">
        <v>41</v>
      </c>
      <c r="E13" s="29" t="s">
        <v>103</v>
      </c>
    </row>
    <row r="14" spans="1:16" ht="25.5">
      <c r="A14" s="19" t="s">
        <v>33</v>
      </c>
      <c s="23" t="s">
        <v>11</v>
      </c>
      <c s="23" t="s">
        <v>98</v>
      </c>
      <c s="19" t="s">
        <v>104</v>
      </c>
      <c s="24" t="s">
        <v>99</v>
      </c>
      <c s="25" t="s">
        <v>100</v>
      </c>
      <c s="26">
        <v>172.26</v>
      </c>
      <c s="27">
        <v>0</v>
      </c>
      <c s="27">
        <f>ROUND(ROUND(H14,2)*ROUND(G14,3),2)</f>
      </c>
      <c r="O14">
        <f>(I14*21)/100</f>
      </c>
      <c t="s">
        <v>15</v>
      </c>
    </row>
    <row r="15" spans="1:5" ht="12.75">
      <c r="A15" s="28" t="s">
        <v>38</v>
      </c>
      <c r="E15" s="29" t="s">
        <v>35</v>
      </c>
    </row>
    <row r="16" spans="1:5" ht="12.75">
      <c r="A16" s="30" t="s">
        <v>39</v>
      </c>
      <c r="E16" s="31" t="s">
        <v>479</v>
      </c>
    </row>
    <row r="17" spans="1:5" ht="140.25">
      <c r="A17" t="s">
        <v>41</v>
      </c>
      <c r="E17" s="29" t="s">
        <v>103</v>
      </c>
    </row>
    <row r="18" spans="1:16" ht="25.5">
      <c r="A18" s="19" t="s">
        <v>33</v>
      </c>
      <c s="23" t="s">
        <v>10</v>
      </c>
      <c s="23" t="s">
        <v>107</v>
      </c>
      <c s="19" t="s">
        <v>35</v>
      </c>
      <c s="24" t="s">
        <v>108</v>
      </c>
      <c s="25" t="s">
        <v>100</v>
      </c>
      <c s="26">
        <v>46.98</v>
      </c>
      <c s="27">
        <v>0</v>
      </c>
      <c s="27">
        <f>ROUND(ROUND(H18,2)*ROUND(G18,3),2)</f>
      </c>
      <c r="O18">
        <f>(I18*21)/100</f>
      </c>
      <c t="s">
        <v>15</v>
      </c>
    </row>
    <row r="19" spans="1:5" ht="25.5">
      <c r="A19" s="28" t="s">
        <v>38</v>
      </c>
      <c r="E19" s="29" t="s">
        <v>109</v>
      </c>
    </row>
    <row r="20" spans="1:5" ht="12.75">
      <c r="A20" s="30" t="s">
        <v>39</v>
      </c>
      <c r="E20" s="31" t="s">
        <v>480</v>
      </c>
    </row>
    <row r="21" spans="1:5" ht="140.25">
      <c r="A21" t="s">
        <v>41</v>
      </c>
      <c r="E21" s="29" t="s">
        <v>111</v>
      </c>
    </row>
    <row r="22" spans="1:18" ht="12.75" customHeight="1">
      <c r="A22" s="5" t="s">
        <v>31</v>
      </c>
      <c s="5"/>
      <c s="35" t="s">
        <v>17</v>
      </c>
      <c s="5"/>
      <c s="21" t="s">
        <v>120</v>
      </c>
      <c s="5"/>
      <c s="5"/>
      <c s="5"/>
      <c s="36">
        <f>0+Q22</f>
      </c>
      <c r="O22">
        <f>0+R22</f>
      </c>
      <c r="Q22">
        <f>0+I23+I27+I31+I35+I39</f>
      </c>
      <c>
        <f>0+O23+O27+O31+O35+O39</f>
      </c>
    </row>
    <row r="23" spans="1:16" ht="12.75">
      <c r="A23" s="19" t="s">
        <v>33</v>
      </c>
      <c s="23" t="s">
        <v>21</v>
      </c>
      <c s="23" t="s">
        <v>135</v>
      </c>
      <c s="19" t="s">
        <v>58</v>
      </c>
      <c s="24" t="s">
        <v>481</v>
      </c>
      <c s="25" t="s">
        <v>137</v>
      </c>
      <c s="26">
        <v>19.575</v>
      </c>
      <c s="27">
        <v>0</v>
      </c>
      <c s="27">
        <f>ROUND(ROUND(H23,2)*ROUND(G23,3),2)</f>
      </c>
      <c r="O23">
        <f>(I23*21)/100</f>
      </c>
      <c t="s">
        <v>15</v>
      </c>
    </row>
    <row r="24" spans="1:5" ht="12.75">
      <c r="A24" s="28" t="s">
        <v>38</v>
      </c>
      <c r="E24" s="29" t="s">
        <v>124</v>
      </c>
    </row>
    <row r="25" spans="1:5" ht="38.25">
      <c r="A25" s="30" t="s">
        <v>39</v>
      </c>
      <c r="E25" s="31" t="s">
        <v>482</v>
      </c>
    </row>
    <row r="26" spans="1:5" ht="63.75">
      <c r="A26" t="s">
        <v>41</v>
      </c>
      <c r="E26" s="29" t="s">
        <v>139</v>
      </c>
    </row>
    <row r="27" spans="1:16" ht="12.75">
      <c r="A27" s="19" t="s">
        <v>33</v>
      </c>
      <c s="23" t="s">
        <v>23</v>
      </c>
      <c s="23" t="s">
        <v>140</v>
      </c>
      <c s="19" t="s">
        <v>58</v>
      </c>
      <c s="24" t="s">
        <v>483</v>
      </c>
      <c s="25" t="s">
        <v>137</v>
      </c>
      <c s="26">
        <v>86.13</v>
      </c>
      <c s="27">
        <v>0</v>
      </c>
      <c s="27">
        <f>ROUND(ROUND(H27,2)*ROUND(G27,3),2)</f>
      </c>
      <c r="O27">
        <f>(I27*21)/100</f>
      </c>
      <c t="s">
        <v>15</v>
      </c>
    </row>
    <row r="28" spans="1:5" ht="12.75">
      <c r="A28" s="28" t="s">
        <v>38</v>
      </c>
      <c r="E28" s="29" t="s">
        <v>124</v>
      </c>
    </row>
    <row r="29" spans="1:5" ht="38.25">
      <c r="A29" s="30" t="s">
        <v>39</v>
      </c>
      <c r="E29" s="31" t="s">
        <v>484</v>
      </c>
    </row>
    <row r="30" spans="1:5" ht="63.75">
      <c r="A30" t="s">
        <v>41</v>
      </c>
      <c r="E30" s="29" t="s">
        <v>139</v>
      </c>
    </row>
    <row r="31" spans="1:16" ht="12.75">
      <c r="A31" s="19" t="s">
        <v>33</v>
      </c>
      <c s="23" t="s">
        <v>25</v>
      </c>
      <c s="23" t="s">
        <v>485</v>
      </c>
      <c s="19" t="s">
        <v>58</v>
      </c>
      <c s="24" t="s">
        <v>386</v>
      </c>
      <c s="25" t="s">
        <v>137</v>
      </c>
      <c s="26">
        <v>43.065</v>
      </c>
      <c s="27">
        <v>0</v>
      </c>
      <c s="27">
        <f>ROUND(ROUND(H31,2)*ROUND(G31,3),2)</f>
      </c>
      <c r="O31">
        <f>(I31*21)/100</f>
      </c>
      <c t="s">
        <v>15</v>
      </c>
    </row>
    <row r="32" spans="1:5" ht="51">
      <c r="A32" s="28" t="s">
        <v>38</v>
      </c>
      <c r="E32" s="29" t="s">
        <v>387</v>
      </c>
    </row>
    <row r="33" spans="1:5" ht="38.25">
      <c r="A33" s="30" t="s">
        <v>39</v>
      </c>
      <c r="E33" s="31" t="s">
        <v>486</v>
      </c>
    </row>
    <row r="34" spans="1:5" ht="63.75">
      <c r="A34" t="s">
        <v>41</v>
      </c>
      <c r="E34" s="29" t="s">
        <v>139</v>
      </c>
    </row>
    <row r="35" spans="1:16" ht="12.75">
      <c r="A35" s="19" t="s">
        <v>33</v>
      </c>
      <c s="23" t="s">
        <v>61</v>
      </c>
      <c s="23" t="s">
        <v>148</v>
      </c>
      <c s="19" t="s">
        <v>154</v>
      </c>
      <c s="24" t="s">
        <v>487</v>
      </c>
      <c s="25" t="s">
        <v>137</v>
      </c>
      <c s="26">
        <v>195.75</v>
      </c>
      <c s="27">
        <v>0</v>
      </c>
      <c s="27">
        <f>ROUND(ROUND(H35,2)*ROUND(G35,3),2)</f>
      </c>
      <c r="O35">
        <f>(I35*21)/100</f>
      </c>
      <c t="s">
        <v>15</v>
      </c>
    </row>
    <row r="36" spans="1:5" ht="12.75">
      <c r="A36" s="28" t="s">
        <v>38</v>
      </c>
      <c r="E36" s="29" t="s">
        <v>124</v>
      </c>
    </row>
    <row r="37" spans="1:5" ht="38.25">
      <c r="A37" s="30" t="s">
        <v>39</v>
      </c>
      <c r="E37" s="31" t="s">
        <v>488</v>
      </c>
    </row>
    <row r="38" spans="1:5" ht="369.75">
      <c r="A38" t="s">
        <v>41</v>
      </c>
      <c r="E38" s="29" t="s">
        <v>151</v>
      </c>
    </row>
    <row r="39" spans="1:16" ht="12.75">
      <c r="A39" s="19" t="s">
        <v>33</v>
      </c>
      <c s="23" t="s">
        <v>66</v>
      </c>
      <c s="23" t="s">
        <v>184</v>
      </c>
      <c s="19" t="s">
        <v>35</v>
      </c>
      <c s="24" t="s">
        <v>185</v>
      </c>
      <c s="25" t="s">
        <v>123</v>
      </c>
      <c s="26">
        <v>391.5</v>
      </c>
      <c s="27">
        <v>0</v>
      </c>
      <c s="27">
        <f>ROUND(ROUND(H39,2)*ROUND(G39,3),2)</f>
      </c>
      <c r="O39">
        <f>(I39*21)/100</f>
      </c>
      <c t="s">
        <v>15</v>
      </c>
    </row>
    <row r="40" spans="1:5" ht="12.75">
      <c r="A40" s="28" t="s">
        <v>38</v>
      </c>
      <c r="E40" s="29" t="s">
        <v>35</v>
      </c>
    </row>
    <row r="41" spans="1:5" ht="51">
      <c r="A41" s="30" t="s">
        <v>39</v>
      </c>
      <c r="E41" s="31" t="s">
        <v>489</v>
      </c>
    </row>
    <row r="42" spans="1:5" ht="25.5">
      <c r="A42" t="s">
        <v>41</v>
      </c>
      <c r="E42" s="29" t="s">
        <v>187</v>
      </c>
    </row>
    <row r="43" spans="1:18" ht="12.75" customHeight="1">
      <c r="A43" s="5" t="s">
        <v>31</v>
      </c>
      <c s="5"/>
      <c s="35" t="s">
        <v>11</v>
      </c>
      <c s="5"/>
      <c s="21" t="s">
        <v>207</v>
      </c>
      <c s="5"/>
      <c s="5"/>
      <c s="5"/>
      <c s="36">
        <f>0+Q43</f>
      </c>
      <c r="O43">
        <f>0+R43</f>
      </c>
      <c r="Q43">
        <f>0+I44</f>
      </c>
      <c>
        <f>0+O44</f>
      </c>
    </row>
    <row r="44" spans="1:16" ht="12.75">
      <c r="A44" s="19" t="s">
        <v>33</v>
      </c>
      <c s="23" t="s">
        <v>28</v>
      </c>
      <c s="23" t="s">
        <v>224</v>
      </c>
      <c s="19" t="s">
        <v>35</v>
      </c>
      <c s="24" t="s">
        <v>225</v>
      </c>
      <c s="25" t="s">
        <v>123</v>
      </c>
      <c s="26">
        <v>391.5</v>
      </c>
      <c s="27">
        <v>0</v>
      </c>
      <c s="27">
        <f>ROUND(ROUND(H44,2)*ROUND(G44,3),2)</f>
      </c>
      <c r="O44">
        <f>(I44*21)/100</f>
      </c>
      <c t="s">
        <v>15</v>
      </c>
    </row>
    <row r="45" spans="1:5" ht="12.75">
      <c r="A45" s="28" t="s">
        <v>38</v>
      </c>
      <c r="E45" s="29" t="s">
        <v>35</v>
      </c>
    </row>
    <row r="46" spans="1:5" ht="51">
      <c r="A46" s="30" t="s">
        <v>39</v>
      </c>
      <c r="E46" s="31" t="s">
        <v>490</v>
      </c>
    </row>
    <row r="47" spans="1:5" ht="102">
      <c r="A47" t="s">
        <v>41</v>
      </c>
      <c r="E47" s="29" t="s">
        <v>227</v>
      </c>
    </row>
    <row r="48" spans="1:18" ht="12.75" customHeight="1">
      <c r="A48" s="5" t="s">
        <v>31</v>
      </c>
      <c s="5"/>
      <c s="35" t="s">
        <v>23</v>
      </c>
      <c s="5"/>
      <c s="21" t="s">
        <v>254</v>
      </c>
      <c s="5"/>
      <c s="5"/>
      <c s="5"/>
      <c s="36">
        <f>0+Q48</f>
      </c>
      <c r="O48">
        <f>0+R48</f>
      </c>
      <c r="Q48">
        <f>0+I49+I53+I57+I61</f>
      </c>
      <c>
        <f>0+O49+O53+O57+O61</f>
      </c>
    </row>
    <row r="49" spans="1:16" ht="12.75">
      <c r="A49" s="19" t="s">
        <v>33</v>
      </c>
      <c s="23" t="s">
        <v>30</v>
      </c>
      <c s="23" t="s">
        <v>256</v>
      </c>
      <c s="19" t="s">
        <v>35</v>
      </c>
      <c s="24" t="s">
        <v>257</v>
      </c>
      <c s="25" t="s">
        <v>137</v>
      </c>
      <c s="26">
        <v>46.98</v>
      </c>
      <c s="27">
        <v>0</v>
      </c>
      <c s="27">
        <f>ROUND(ROUND(H49,2)*ROUND(G49,3),2)</f>
      </c>
      <c r="O49">
        <f>(I49*21)/100</f>
      </c>
      <c t="s">
        <v>15</v>
      </c>
    </row>
    <row r="50" spans="1:5" ht="12.75">
      <c r="A50" s="28" t="s">
        <v>38</v>
      </c>
      <c r="E50" s="29" t="s">
        <v>35</v>
      </c>
    </row>
    <row r="51" spans="1:5" ht="51">
      <c r="A51" s="30" t="s">
        <v>39</v>
      </c>
      <c r="E51" s="31" t="s">
        <v>491</v>
      </c>
    </row>
    <row r="52" spans="1:5" ht="127.5">
      <c r="A52" t="s">
        <v>41</v>
      </c>
      <c r="E52" s="29" t="s">
        <v>259</v>
      </c>
    </row>
    <row r="53" spans="1:16" ht="12.75">
      <c r="A53" s="19" t="s">
        <v>33</v>
      </c>
      <c s="23" t="s">
        <v>77</v>
      </c>
      <c s="23" t="s">
        <v>261</v>
      </c>
      <c s="19" t="s">
        <v>58</v>
      </c>
      <c s="24" t="s">
        <v>262</v>
      </c>
      <c s="25" t="s">
        <v>137</v>
      </c>
      <c s="26">
        <v>195.75</v>
      </c>
      <c s="27">
        <v>0</v>
      </c>
      <c s="27">
        <f>ROUND(ROUND(H53,2)*ROUND(G53,3),2)</f>
      </c>
      <c r="O53">
        <f>(I53*21)/100</f>
      </c>
      <c t="s">
        <v>15</v>
      </c>
    </row>
    <row r="54" spans="1:5" ht="12.75">
      <c r="A54" s="28" t="s">
        <v>38</v>
      </c>
      <c r="E54" s="29" t="s">
        <v>35</v>
      </c>
    </row>
    <row r="55" spans="1:5" ht="38.25">
      <c r="A55" s="30" t="s">
        <v>39</v>
      </c>
      <c r="E55" s="31" t="s">
        <v>492</v>
      </c>
    </row>
    <row r="56" spans="1:5" ht="51">
      <c r="A56" t="s">
        <v>41</v>
      </c>
      <c r="E56" s="29" t="s">
        <v>264</v>
      </c>
    </row>
    <row r="57" spans="1:16" ht="12.75">
      <c r="A57" s="19" t="s">
        <v>33</v>
      </c>
      <c s="23" t="s">
        <v>83</v>
      </c>
      <c s="23" t="s">
        <v>261</v>
      </c>
      <c s="19" t="s">
        <v>104</v>
      </c>
      <c s="24" t="s">
        <v>262</v>
      </c>
      <c s="25" t="s">
        <v>137</v>
      </c>
      <c s="26">
        <v>58.725</v>
      </c>
      <c s="27">
        <v>0</v>
      </c>
      <c s="27">
        <f>ROUND(ROUND(H57,2)*ROUND(G57,3),2)</f>
      </c>
      <c r="O57">
        <f>(I57*21)/100</f>
      </c>
      <c t="s">
        <v>15</v>
      </c>
    </row>
    <row r="58" spans="1:5" ht="12.75">
      <c r="A58" s="28" t="s">
        <v>38</v>
      </c>
      <c r="E58" s="29" t="s">
        <v>35</v>
      </c>
    </row>
    <row r="59" spans="1:5" ht="51">
      <c r="A59" s="30" t="s">
        <v>39</v>
      </c>
      <c r="E59" s="31" t="s">
        <v>493</v>
      </c>
    </row>
    <row r="60" spans="1:5" ht="51">
      <c r="A60" t="s">
        <v>41</v>
      </c>
      <c r="E60" s="29" t="s">
        <v>264</v>
      </c>
    </row>
    <row r="61" spans="1:16" ht="12.75">
      <c r="A61" s="19" t="s">
        <v>33</v>
      </c>
      <c s="23" t="s">
        <v>88</v>
      </c>
      <c s="23" t="s">
        <v>273</v>
      </c>
      <c s="19" t="s">
        <v>35</v>
      </c>
      <c s="24" t="s">
        <v>274</v>
      </c>
      <c s="25" t="s">
        <v>123</v>
      </c>
      <c s="26">
        <v>391.5</v>
      </c>
      <c s="27">
        <v>0</v>
      </c>
      <c s="27">
        <f>ROUND(ROUND(H61,2)*ROUND(G61,3),2)</f>
      </c>
      <c r="O61">
        <f>(I61*21)/100</f>
      </c>
      <c t="s">
        <v>15</v>
      </c>
    </row>
    <row r="62" spans="1:5" ht="12.75">
      <c r="A62" s="28" t="s">
        <v>38</v>
      </c>
      <c r="E62" s="29" t="s">
        <v>35</v>
      </c>
    </row>
    <row r="63" spans="1:5" ht="51">
      <c r="A63" s="30" t="s">
        <v>39</v>
      </c>
      <c r="E63" s="31" t="s">
        <v>494</v>
      </c>
    </row>
    <row r="64" spans="1:5" ht="51">
      <c r="A64" t="s">
        <v>41</v>
      </c>
      <c r="E64" s="29" t="s">
        <v>276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0+O8+O21+O34+O39+O48</f>
      </c>
      <c t="s">
        <v>10</v>
      </c>
    </row>
    <row r="3" spans="1:16" ht="15" customHeight="1">
      <c r="A3" t="s">
        <v>1</v>
      </c>
      <c s="8" t="s">
        <v>4</v>
      </c>
      <c s="9" t="s">
        <v>5</v>
      </c>
      <c s="1"/>
      <c s="10" t="s">
        <v>6</v>
      </c>
      <c s="1"/>
      <c s="4"/>
      <c s="3" t="s">
        <v>495</v>
      </c>
      <c s="32">
        <f>0+I8+I21+I34+I39+I48</f>
      </c>
      <c r="O3" t="s">
        <v>9</v>
      </c>
      <c t="s">
        <v>11</v>
      </c>
    </row>
    <row r="4" spans="1:16" ht="15" customHeight="1">
      <c r="A4" t="s">
        <v>7</v>
      </c>
      <c s="12" t="s">
        <v>8</v>
      </c>
      <c s="13" t="s">
        <v>495</v>
      </c>
      <c s="5"/>
      <c s="14" t="s">
        <v>496</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f>
      </c>
      <c>
        <f>0+O9+O13+O17</f>
      </c>
    </row>
    <row r="9" spans="1:16" ht="12.75">
      <c r="A9" s="19" t="s">
        <v>33</v>
      </c>
      <c s="23" t="s">
        <v>17</v>
      </c>
      <c s="23" t="s">
        <v>497</v>
      </c>
      <c s="19" t="s">
        <v>35</v>
      </c>
      <c s="24" t="s">
        <v>498</v>
      </c>
      <c s="25" t="s">
        <v>80</v>
      </c>
      <c s="26">
        <v>12</v>
      </c>
      <c s="27">
        <v>0</v>
      </c>
      <c s="27">
        <f>ROUND(ROUND(H9,2)*ROUND(G9,3),2)</f>
      </c>
      <c r="O9">
        <f>(I9*21)/100</f>
      </c>
      <c t="s">
        <v>15</v>
      </c>
    </row>
    <row r="10" spans="1:5" ht="12.75">
      <c r="A10" s="28" t="s">
        <v>38</v>
      </c>
      <c r="E10" s="29" t="s">
        <v>35</v>
      </c>
    </row>
    <row r="11" spans="1:5" ht="89.25">
      <c r="A11" s="30" t="s">
        <v>39</v>
      </c>
      <c r="E11" s="31" t="s">
        <v>499</v>
      </c>
    </row>
    <row r="12" spans="1:5" ht="12.75">
      <c r="A12" t="s">
        <v>41</v>
      </c>
      <c r="E12" s="29" t="s">
        <v>42</v>
      </c>
    </row>
    <row r="13" spans="1:16" ht="12.75">
      <c r="A13" s="19" t="s">
        <v>33</v>
      </c>
      <c s="23" t="s">
        <v>11</v>
      </c>
      <c s="23" t="s">
        <v>500</v>
      </c>
      <c s="19" t="s">
        <v>35</v>
      </c>
      <c s="24" t="s">
        <v>501</v>
      </c>
      <c s="25" t="s">
        <v>80</v>
      </c>
      <c s="26">
        <v>12</v>
      </c>
      <c s="27">
        <v>0</v>
      </c>
      <c s="27">
        <f>ROUND(ROUND(H13,2)*ROUND(G13,3),2)</f>
      </c>
      <c r="O13">
        <f>(I13*21)/100</f>
      </c>
      <c t="s">
        <v>15</v>
      </c>
    </row>
    <row r="14" spans="1:5" ht="12.75">
      <c r="A14" s="28" t="s">
        <v>38</v>
      </c>
      <c r="E14" s="29" t="s">
        <v>35</v>
      </c>
    </row>
    <row r="15" spans="1:5" ht="89.25">
      <c r="A15" s="30" t="s">
        <v>39</v>
      </c>
      <c r="E15" s="31" t="s">
        <v>499</v>
      </c>
    </row>
    <row r="16" spans="1:5" ht="12.75">
      <c r="A16" t="s">
        <v>41</v>
      </c>
      <c r="E16" s="29" t="s">
        <v>42</v>
      </c>
    </row>
    <row r="17" spans="1:16" ht="12.75">
      <c r="A17" s="19" t="s">
        <v>33</v>
      </c>
      <c s="23" t="s">
        <v>10</v>
      </c>
      <c s="23" t="s">
        <v>502</v>
      </c>
      <c s="19" t="s">
        <v>35</v>
      </c>
      <c s="24" t="s">
        <v>503</v>
      </c>
      <c s="25" t="s">
        <v>80</v>
      </c>
      <c s="26">
        <v>12</v>
      </c>
      <c s="27">
        <v>0</v>
      </c>
      <c s="27">
        <f>ROUND(ROUND(H17,2)*ROUND(G17,3),2)</f>
      </c>
      <c r="O17">
        <f>(I17*21)/100</f>
      </c>
      <c t="s">
        <v>15</v>
      </c>
    </row>
    <row r="18" spans="1:5" ht="12.75">
      <c r="A18" s="28" t="s">
        <v>38</v>
      </c>
      <c r="E18" s="29" t="s">
        <v>35</v>
      </c>
    </row>
    <row r="19" spans="1:5" ht="89.25">
      <c r="A19" s="30" t="s">
        <v>39</v>
      </c>
      <c r="E19" s="31" t="s">
        <v>499</v>
      </c>
    </row>
    <row r="20" spans="1:5" ht="12.75">
      <c r="A20" t="s">
        <v>41</v>
      </c>
      <c r="E20" s="29" t="s">
        <v>42</v>
      </c>
    </row>
    <row r="21" spans="1:18" ht="12.75" customHeight="1">
      <c r="A21" s="5" t="s">
        <v>31</v>
      </c>
      <c s="5"/>
      <c s="35" t="s">
        <v>17</v>
      </c>
      <c s="5"/>
      <c s="21" t="s">
        <v>120</v>
      </c>
      <c s="5"/>
      <c s="5"/>
      <c s="5"/>
      <c s="36">
        <f>0+Q21</f>
      </c>
      <c r="O21">
        <f>0+R21</f>
      </c>
      <c r="Q21">
        <f>0+I22+I26+I30</f>
      </c>
      <c>
        <f>0+O22+O26+O30</f>
      </c>
    </row>
    <row r="22" spans="1:16" ht="25.5">
      <c r="A22" s="19" t="s">
        <v>33</v>
      </c>
      <c s="23" t="s">
        <v>21</v>
      </c>
      <c s="23" t="s">
        <v>504</v>
      </c>
      <c s="19" t="s">
        <v>58</v>
      </c>
      <c s="24" t="s">
        <v>505</v>
      </c>
      <c s="25" t="s">
        <v>137</v>
      </c>
      <c s="26">
        <v>78.3</v>
      </c>
      <c s="27">
        <v>0</v>
      </c>
      <c s="27">
        <f>ROUND(ROUND(H22,2)*ROUND(G22,3),2)</f>
      </c>
      <c r="O22">
        <f>(I22*21)/100</f>
      </c>
      <c t="s">
        <v>15</v>
      </c>
    </row>
    <row r="23" spans="1:5" ht="12.75">
      <c r="A23" s="28" t="s">
        <v>38</v>
      </c>
      <c r="E23" s="29" t="s">
        <v>35</v>
      </c>
    </row>
    <row r="24" spans="1:5" ht="114.75">
      <c r="A24" s="30" t="s">
        <v>39</v>
      </c>
      <c r="E24" s="31" t="s">
        <v>506</v>
      </c>
    </row>
    <row r="25" spans="1:5" ht="63.75">
      <c r="A25" t="s">
        <v>41</v>
      </c>
      <c r="E25" s="29" t="s">
        <v>139</v>
      </c>
    </row>
    <row r="26" spans="1:16" ht="12.75">
      <c r="A26" s="19" t="s">
        <v>33</v>
      </c>
      <c s="23" t="s">
        <v>23</v>
      </c>
      <c s="23" t="s">
        <v>148</v>
      </c>
      <c s="19" t="s">
        <v>58</v>
      </c>
      <c s="24" t="s">
        <v>507</v>
      </c>
      <c s="25" t="s">
        <v>137</v>
      </c>
      <c s="26">
        <v>765.6</v>
      </c>
      <c s="27">
        <v>0</v>
      </c>
      <c s="27">
        <f>ROUND(ROUND(H26,2)*ROUND(G26,3),2)</f>
      </c>
      <c r="O26">
        <f>(I26*21)/100</f>
      </c>
      <c t="s">
        <v>15</v>
      </c>
    </row>
    <row r="27" spans="1:5" ht="12.75">
      <c r="A27" s="28" t="s">
        <v>38</v>
      </c>
      <c r="E27" s="29" t="s">
        <v>35</v>
      </c>
    </row>
    <row r="28" spans="1:5" ht="127.5">
      <c r="A28" s="30" t="s">
        <v>39</v>
      </c>
      <c r="E28" s="31" t="s">
        <v>508</v>
      </c>
    </row>
    <row r="29" spans="1:5" ht="369.75">
      <c r="A29" t="s">
        <v>41</v>
      </c>
      <c r="E29" s="29" t="s">
        <v>151</v>
      </c>
    </row>
    <row r="30" spans="1:16" ht="12.75">
      <c r="A30" s="19" t="s">
        <v>33</v>
      </c>
      <c s="23" t="s">
        <v>25</v>
      </c>
      <c s="23" t="s">
        <v>509</v>
      </c>
      <c s="19" t="s">
        <v>35</v>
      </c>
      <c s="24" t="s">
        <v>510</v>
      </c>
      <c s="25" t="s">
        <v>137</v>
      </c>
      <c s="26">
        <v>765.6</v>
      </c>
      <c s="27">
        <v>0</v>
      </c>
      <c s="27">
        <f>ROUND(ROUND(H30,2)*ROUND(G30,3),2)</f>
      </c>
      <c r="O30">
        <f>(I30*21)/100</f>
      </c>
      <c t="s">
        <v>15</v>
      </c>
    </row>
    <row r="31" spans="1:5" ht="12.75">
      <c r="A31" s="28" t="s">
        <v>38</v>
      </c>
      <c r="E31" s="29" t="s">
        <v>35</v>
      </c>
    </row>
    <row r="32" spans="1:5" ht="127.5">
      <c r="A32" s="30" t="s">
        <v>39</v>
      </c>
      <c r="E32" s="31" t="s">
        <v>511</v>
      </c>
    </row>
    <row r="33" spans="1:5" ht="267.75">
      <c r="A33" t="s">
        <v>41</v>
      </c>
      <c r="E33" s="29" t="s">
        <v>512</v>
      </c>
    </row>
    <row r="34" spans="1:18" ht="12.75" customHeight="1">
      <c r="A34" s="5" t="s">
        <v>31</v>
      </c>
      <c s="5"/>
      <c s="35" t="s">
        <v>10</v>
      </c>
      <c s="5"/>
      <c s="21" t="s">
        <v>418</v>
      </c>
      <c s="5"/>
      <c s="5"/>
      <c s="5"/>
      <c s="36">
        <f>0+Q34</f>
      </c>
      <c r="O34">
        <f>0+R34</f>
      </c>
      <c r="Q34">
        <f>0+I35</f>
      </c>
      <c>
        <f>0+O35</f>
      </c>
    </row>
    <row r="35" spans="1:16" ht="12.75">
      <c r="A35" s="19" t="s">
        <v>33</v>
      </c>
      <c s="23" t="s">
        <v>61</v>
      </c>
      <c s="23" t="s">
        <v>513</v>
      </c>
      <c s="19" t="s">
        <v>35</v>
      </c>
      <c s="24" t="s">
        <v>514</v>
      </c>
      <c s="25" t="s">
        <v>123</v>
      </c>
      <c s="26">
        <v>125</v>
      </c>
      <c s="27">
        <v>0</v>
      </c>
      <c s="27">
        <f>ROUND(ROUND(H35,2)*ROUND(G35,3),2)</f>
      </c>
      <c r="O35">
        <f>(I35*21)/100</f>
      </c>
      <c t="s">
        <v>15</v>
      </c>
    </row>
    <row r="36" spans="1:5" ht="12.75">
      <c r="A36" s="28" t="s">
        <v>38</v>
      </c>
      <c r="E36" s="29" t="s">
        <v>35</v>
      </c>
    </row>
    <row r="37" spans="1:5" ht="76.5">
      <c r="A37" s="30" t="s">
        <v>39</v>
      </c>
      <c r="E37" s="31" t="s">
        <v>515</v>
      </c>
    </row>
    <row r="38" spans="1:5" ht="102">
      <c r="A38" t="s">
        <v>41</v>
      </c>
      <c r="E38" s="29" t="s">
        <v>516</v>
      </c>
    </row>
    <row r="39" spans="1:18" ht="12.75" customHeight="1">
      <c r="A39" s="5" t="s">
        <v>31</v>
      </c>
      <c s="5"/>
      <c s="35" t="s">
        <v>23</v>
      </c>
      <c s="5"/>
      <c s="21" t="s">
        <v>254</v>
      </c>
      <c s="5"/>
      <c s="5"/>
      <c s="5"/>
      <c s="36">
        <f>0+Q39</f>
      </c>
      <c r="O39">
        <f>0+R39</f>
      </c>
      <c r="Q39">
        <f>0+I40+I44</f>
      </c>
      <c>
        <f>0+O40+O44</f>
      </c>
    </row>
    <row r="40" spans="1:16" ht="12.75">
      <c r="A40" s="19" t="s">
        <v>33</v>
      </c>
      <c s="23" t="s">
        <v>66</v>
      </c>
      <c s="23" t="s">
        <v>517</v>
      </c>
      <c s="19" t="s">
        <v>35</v>
      </c>
      <c s="24" t="s">
        <v>518</v>
      </c>
      <c s="25" t="s">
        <v>137</v>
      </c>
      <c s="26">
        <v>78.3</v>
      </c>
      <c s="27">
        <v>0</v>
      </c>
      <c s="27">
        <f>ROUND(ROUND(H40,2)*ROUND(G40,3),2)</f>
      </c>
      <c r="O40">
        <f>(I40*21)/100</f>
      </c>
      <c t="s">
        <v>15</v>
      </c>
    </row>
    <row r="41" spans="1:5" ht="12.75">
      <c r="A41" s="28" t="s">
        <v>38</v>
      </c>
      <c r="E41" s="29" t="s">
        <v>35</v>
      </c>
    </row>
    <row r="42" spans="1:5" ht="127.5">
      <c r="A42" s="30" t="s">
        <v>39</v>
      </c>
      <c r="E42" s="31" t="s">
        <v>519</v>
      </c>
    </row>
    <row r="43" spans="1:5" ht="153">
      <c r="A43" t="s">
        <v>41</v>
      </c>
      <c r="E43" s="29" t="s">
        <v>520</v>
      </c>
    </row>
    <row r="44" spans="1:16" ht="12.75">
      <c r="A44" s="19" t="s">
        <v>33</v>
      </c>
      <c s="23" t="s">
        <v>28</v>
      </c>
      <c s="23" t="s">
        <v>521</v>
      </c>
      <c s="19" t="s">
        <v>35</v>
      </c>
      <c s="24" t="s">
        <v>522</v>
      </c>
      <c s="25" t="s">
        <v>123</v>
      </c>
      <c s="26">
        <v>174</v>
      </c>
      <c s="27">
        <v>0</v>
      </c>
      <c s="27">
        <f>ROUND(ROUND(H44,2)*ROUND(G44,3),2)</f>
      </c>
      <c r="O44">
        <f>(I44*21)/100</f>
      </c>
      <c t="s">
        <v>15</v>
      </c>
    </row>
    <row r="45" spans="1:5" ht="12.75">
      <c r="A45" s="28" t="s">
        <v>38</v>
      </c>
      <c r="E45" s="29" t="s">
        <v>35</v>
      </c>
    </row>
    <row r="46" spans="1:5" ht="76.5">
      <c r="A46" s="30" t="s">
        <v>39</v>
      </c>
      <c r="E46" s="31" t="s">
        <v>523</v>
      </c>
    </row>
    <row r="47" spans="1:5" ht="89.25">
      <c r="A47" t="s">
        <v>41</v>
      </c>
      <c r="E47" s="29" t="s">
        <v>524</v>
      </c>
    </row>
    <row r="48" spans="1:18" ht="12.75" customHeight="1">
      <c r="A48" s="5" t="s">
        <v>31</v>
      </c>
      <c s="5"/>
      <c s="35" t="s">
        <v>28</v>
      </c>
      <c s="5"/>
      <c s="21" t="s">
        <v>300</v>
      </c>
      <c s="5"/>
      <c s="5"/>
      <c s="5"/>
      <c s="36">
        <f>0+Q48</f>
      </c>
      <c r="O48">
        <f>0+R48</f>
      </c>
      <c r="Q48">
        <f>0+I49+I53+I57+I61+I65+I69+I73+I77+I81+I85+I89+I93+I97+I101+I105+I109+I113+I117+I121</f>
      </c>
      <c>
        <f>0+O49+O53+O57+O61+O65+O69+O73+O77+O81+O85+O89+O93+O97+O101+O105+O109+O113+O117+O121</f>
      </c>
    </row>
    <row r="49" spans="1:16" ht="25.5">
      <c r="A49" s="19" t="s">
        <v>33</v>
      </c>
      <c s="23" t="s">
        <v>30</v>
      </c>
      <c s="23" t="s">
        <v>525</v>
      </c>
      <c s="19" t="s">
        <v>35</v>
      </c>
      <c s="24" t="s">
        <v>526</v>
      </c>
      <c s="25" t="s">
        <v>145</v>
      </c>
      <c s="26">
        <v>82</v>
      </c>
      <c s="27">
        <v>0</v>
      </c>
      <c s="27">
        <f>ROUND(ROUND(H49,2)*ROUND(G49,3),2)</f>
      </c>
      <c r="O49">
        <f>(I49*21)/100</f>
      </c>
      <c t="s">
        <v>15</v>
      </c>
    </row>
    <row r="50" spans="1:5" ht="12.75">
      <c r="A50" s="28" t="s">
        <v>38</v>
      </c>
      <c r="E50" s="29" t="s">
        <v>35</v>
      </c>
    </row>
    <row r="51" spans="1:5" ht="38.25">
      <c r="A51" s="30" t="s">
        <v>39</v>
      </c>
      <c r="E51" s="31" t="s">
        <v>527</v>
      </c>
    </row>
    <row r="52" spans="1:5" ht="76.5">
      <c r="A52" t="s">
        <v>41</v>
      </c>
      <c r="E52" s="29" t="s">
        <v>528</v>
      </c>
    </row>
    <row r="53" spans="1:16" ht="12.75">
      <c r="A53" s="19" t="s">
        <v>33</v>
      </c>
      <c s="23" t="s">
        <v>77</v>
      </c>
      <c s="23" t="s">
        <v>529</v>
      </c>
      <c s="19" t="s">
        <v>35</v>
      </c>
      <c s="24" t="s">
        <v>530</v>
      </c>
      <c s="25" t="s">
        <v>145</v>
      </c>
      <c s="26">
        <v>82</v>
      </c>
      <c s="27">
        <v>0</v>
      </c>
      <c s="27">
        <f>ROUND(ROUND(H53,2)*ROUND(G53,3),2)</f>
      </c>
      <c r="O53">
        <f>(I53*21)/100</f>
      </c>
      <c t="s">
        <v>15</v>
      </c>
    </row>
    <row r="54" spans="1:5" ht="12.75">
      <c r="A54" s="28" t="s">
        <v>38</v>
      </c>
      <c r="E54" s="29" t="s">
        <v>35</v>
      </c>
    </row>
    <row r="55" spans="1:5" ht="38.25">
      <c r="A55" s="30" t="s">
        <v>39</v>
      </c>
      <c r="E55" s="31" t="s">
        <v>527</v>
      </c>
    </row>
    <row r="56" spans="1:5" ht="38.25">
      <c r="A56" t="s">
        <v>41</v>
      </c>
      <c r="E56" s="29" t="s">
        <v>531</v>
      </c>
    </row>
    <row r="57" spans="1:16" ht="12.75">
      <c r="A57" s="19" t="s">
        <v>33</v>
      </c>
      <c s="23" t="s">
        <v>83</v>
      </c>
      <c s="23" t="s">
        <v>532</v>
      </c>
      <c s="19" t="s">
        <v>35</v>
      </c>
      <c s="24" t="s">
        <v>533</v>
      </c>
      <c s="25" t="s">
        <v>37</v>
      </c>
      <c s="26">
        <v>1</v>
      </c>
      <c s="27">
        <v>0</v>
      </c>
      <c s="27">
        <f>ROUND(ROUND(H57,2)*ROUND(G57,3),2)</f>
      </c>
      <c r="O57">
        <f>(I57*21)/100</f>
      </c>
      <c t="s">
        <v>15</v>
      </c>
    </row>
    <row r="58" spans="1:5" ht="12.75">
      <c r="A58" s="28" t="s">
        <v>38</v>
      </c>
      <c r="E58" s="29" t="s">
        <v>35</v>
      </c>
    </row>
    <row r="59" spans="1:5" ht="12.75">
      <c r="A59" s="30" t="s">
        <v>39</v>
      </c>
      <c r="E59" s="31" t="s">
        <v>534</v>
      </c>
    </row>
    <row r="60" spans="1:5" ht="25.5">
      <c r="A60" t="s">
        <v>41</v>
      </c>
      <c r="E60" s="29" t="s">
        <v>535</v>
      </c>
    </row>
    <row r="61" spans="1:16" ht="25.5">
      <c r="A61" s="19" t="s">
        <v>33</v>
      </c>
      <c s="23" t="s">
        <v>88</v>
      </c>
      <c s="23" t="s">
        <v>536</v>
      </c>
      <c s="19" t="s">
        <v>35</v>
      </c>
      <c s="24" t="s">
        <v>537</v>
      </c>
      <c s="25" t="s">
        <v>129</v>
      </c>
      <c s="26">
        <v>116</v>
      </c>
      <c s="27">
        <v>0</v>
      </c>
      <c s="27">
        <f>ROUND(ROUND(H61,2)*ROUND(G61,3),2)</f>
      </c>
      <c r="O61">
        <f>(I61*21)/100</f>
      </c>
      <c t="s">
        <v>15</v>
      </c>
    </row>
    <row r="62" spans="1:5" ht="12.75">
      <c r="A62" s="28" t="s">
        <v>38</v>
      </c>
      <c r="E62" s="29" t="s">
        <v>35</v>
      </c>
    </row>
    <row r="63" spans="1:5" ht="102">
      <c r="A63" s="30" t="s">
        <v>39</v>
      </c>
      <c r="E63" s="31" t="s">
        <v>538</v>
      </c>
    </row>
    <row r="64" spans="1:5" ht="63.75">
      <c r="A64" t="s">
        <v>41</v>
      </c>
      <c r="E64" s="29" t="s">
        <v>539</v>
      </c>
    </row>
    <row r="65" spans="1:16" ht="12.75">
      <c r="A65" s="19" t="s">
        <v>33</v>
      </c>
      <c s="23" t="s">
        <v>153</v>
      </c>
      <c s="23" t="s">
        <v>540</v>
      </c>
      <c s="19" t="s">
        <v>35</v>
      </c>
      <c s="24" t="s">
        <v>541</v>
      </c>
      <c s="25" t="s">
        <v>129</v>
      </c>
      <c s="26">
        <v>116</v>
      </c>
      <c s="27">
        <v>0</v>
      </c>
      <c s="27">
        <f>ROUND(ROUND(H65,2)*ROUND(G65,3),2)</f>
      </c>
      <c r="O65">
        <f>(I65*21)/100</f>
      </c>
      <c t="s">
        <v>15</v>
      </c>
    </row>
    <row r="66" spans="1:5" ht="12.75">
      <c r="A66" s="28" t="s">
        <v>38</v>
      </c>
      <c r="E66" s="29" t="s">
        <v>35</v>
      </c>
    </row>
    <row r="67" spans="1:5" ht="102">
      <c r="A67" s="30" t="s">
        <v>39</v>
      </c>
      <c r="E67" s="31" t="s">
        <v>538</v>
      </c>
    </row>
    <row r="68" spans="1:5" ht="25.5">
      <c r="A68" t="s">
        <v>41</v>
      </c>
      <c r="E68" s="29" t="s">
        <v>542</v>
      </c>
    </row>
    <row r="69" spans="1:16" ht="12.75">
      <c r="A69" s="19" t="s">
        <v>33</v>
      </c>
      <c s="23" t="s">
        <v>156</v>
      </c>
      <c s="23" t="s">
        <v>543</v>
      </c>
      <c s="19" t="s">
        <v>35</v>
      </c>
      <c s="24" t="s">
        <v>544</v>
      </c>
      <c s="25" t="s">
        <v>37</v>
      </c>
      <c s="26">
        <v>1</v>
      </c>
      <c s="27">
        <v>0</v>
      </c>
      <c s="27">
        <f>ROUND(ROUND(H69,2)*ROUND(G69,3),2)</f>
      </c>
      <c r="O69">
        <f>(I69*21)/100</f>
      </c>
      <c t="s">
        <v>15</v>
      </c>
    </row>
    <row r="70" spans="1:5" ht="12.75">
      <c r="A70" s="28" t="s">
        <v>38</v>
      </c>
      <c r="E70" s="29" t="s">
        <v>35</v>
      </c>
    </row>
    <row r="71" spans="1:5" ht="12.75">
      <c r="A71" s="30" t="s">
        <v>39</v>
      </c>
      <c r="E71" s="31" t="s">
        <v>545</v>
      </c>
    </row>
    <row r="72" spans="1:5" ht="25.5">
      <c r="A72" t="s">
        <v>41</v>
      </c>
      <c r="E72" s="29" t="s">
        <v>546</v>
      </c>
    </row>
    <row r="73" spans="1:16" ht="12.75">
      <c r="A73" s="19" t="s">
        <v>33</v>
      </c>
      <c s="23" t="s">
        <v>161</v>
      </c>
      <c s="23" t="s">
        <v>547</v>
      </c>
      <c s="19" t="s">
        <v>35</v>
      </c>
      <c s="24" t="s">
        <v>548</v>
      </c>
      <c s="25" t="s">
        <v>129</v>
      </c>
      <c s="26">
        <v>5</v>
      </c>
      <c s="27">
        <v>0</v>
      </c>
      <c s="27">
        <f>ROUND(ROUND(H73,2)*ROUND(G73,3),2)</f>
      </c>
      <c r="O73">
        <f>(I73*21)/100</f>
      </c>
      <c t="s">
        <v>15</v>
      </c>
    </row>
    <row r="74" spans="1:5" ht="12.75">
      <c r="A74" s="28" t="s">
        <v>38</v>
      </c>
      <c r="E74" s="29" t="s">
        <v>35</v>
      </c>
    </row>
    <row r="75" spans="1:5" ht="63.75">
      <c r="A75" s="30" t="s">
        <v>39</v>
      </c>
      <c r="E75" s="31" t="s">
        <v>549</v>
      </c>
    </row>
    <row r="76" spans="1:5" ht="76.5">
      <c r="A76" t="s">
        <v>41</v>
      </c>
      <c r="E76" s="29" t="s">
        <v>550</v>
      </c>
    </row>
    <row r="77" spans="1:16" ht="12.75">
      <c r="A77" s="19" t="s">
        <v>33</v>
      </c>
      <c s="23" t="s">
        <v>165</v>
      </c>
      <c s="23" t="s">
        <v>551</v>
      </c>
      <c s="19" t="s">
        <v>35</v>
      </c>
      <c s="24" t="s">
        <v>552</v>
      </c>
      <c s="25" t="s">
        <v>129</v>
      </c>
      <c s="26">
        <v>5</v>
      </c>
      <c s="27">
        <v>0</v>
      </c>
      <c s="27">
        <f>ROUND(ROUND(H77,2)*ROUND(G77,3),2)</f>
      </c>
      <c r="O77">
        <f>(I77*21)/100</f>
      </c>
      <c t="s">
        <v>15</v>
      </c>
    </row>
    <row r="78" spans="1:5" ht="12.75">
      <c r="A78" s="28" t="s">
        <v>38</v>
      </c>
      <c r="E78" s="29" t="s">
        <v>35</v>
      </c>
    </row>
    <row r="79" spans="1:5" ht="63.75">
      <c r="A79" s="30" t="s">
        <v>39</v>
      </c>
      <c r="E79" s="31" t="s">
        <v>549</v>
      </c>
    </row>
    <row r="80" spans="1:5" ht="25.5">
      <c r="A80" t="s">
        <v>41</v>
      </c>
      <c r="E80" s="29" t="s">
        <v>553</v>
      </c>
    </row>
    <row r="81" spans="1:16" ht="12.75">
      <c r="A81" s="19" t="s">
        <v>33</v>
      </c>
      <c s="23" t="s">
        <v>169</v>
      </c>
      <c s="23" t="s">
        <v>554</v>
      </c>
      <c s="19" t="s">
        <v>35</v>
      </c>
      <c s="24" t="s">
        <v>555</v>
      </c>
      <c s="25" t="s">
        <v>37</v>
      </c>
      <c s="26">
        <v>1</v>
      </c>
      <c s="27">
        <v>0</v>
      </c>
      <c s="27">
        <f>ROUND(ROUND(H81,2)*ROUND(G81,3),2)</f>
      </c>
      <c r="O81">
        <f>(I81*21)/100</f>
      </c>
      <c t="s">
        <v>15</v>
      </c>
    </row>
    <row r="82" spans="1:5" ht="12.75">
      <c r="A82" s="28" t="s">
        <v>38</v>
      </c>
      <c r="E82" s="29" t="s">
        <v>35</v>
      </c>
    </row>
    <row r="83" spans="1:5" ht="12.75">
      <c r="A83" s="30" t="s">
        <v>39</v>
      </c>
      <c r="E83" s="31" t="s">
        <v>556</v>
      </c>
    </row>
    <row r="84" spans="1:5" ht="25.5">
      <c r="A84" t="s">
        <v>41</v>
      </c>
      <c r="E84" s="29" t="s">
        <v>557</v>
      </c>
    </row>
    <row r="85" spans="1:16" ht="12.75">
      <c r="A85" s="19" t="s">
        <v>33</v>
      </c>
      <c s="23" t="s">
        <v>173</v>
      </c>
      <c s="23" t="s">
        <v>558</v>
      </c>
      <c s="19" t="s">
        <v>35</v>
      </c>
      <c s="24" t="s">
        <v>559</v>
      </c>
      <c s="25" t="s">
        <v>129</v>
      </c>
      <c s="26">
        <v>14</v>
      </c>
      <c s="27">
        <v>0</v>
      </c>
      <c s="27">
        <f>ROUND(ROUND(H85,2)*ROUND(G85,3),2)</f>
      </c>
      <c r="O85">
        <f>(I85*21)/100</f>
      </c>
      <c t="s">
        <v>15</v>
      </c>
    </row>
    <row r="86" spans="1:5" ht="12.75">
      <c r="A86" s="28" t="s">
        <v>38</v>
      </c>
      <c r="E86" s="29" t="s">
        <v>35</v>
      </c>
    </row>
    <row r="87" spans="1:5" ht="63.75">
      <c r="A87" s="30" t="s">
        <v>39</v>
      </c>
      <c r="E87" s="31" t="s">
        <v>560</v>
      </c>
    </row>
    <row r="88" spans="1:5" ht="63.75">
      <c r="A88" t="s">
        <v>41</v>
      </c>
      <c r="E88" s="29" t="s">
        <v>561</v>
      </c>
    </row>
    <row r="89" spans="1:16" ht="12.75">
      <c r="A89" s="19" t="s">
        <v>33</v>
      </c>
      <c s="23" t="s">
        <v>178</v>
      </c>
      <c s="23" t="s">
        <v>562</v>
      </c>
      <c s="19" t="s">
        <v>35</v>
      </c>
      <c s="24" t="s">
        <v>563</v>
      </c>
      <c s="25" t="s">
        <v>129</v>
      </c>
      <c s="26">
        <v>14</v>
      </c>
      <c s="27">
        <v>0</v>
      </c>
      <c s="27">
        <f>ROUND(ROUND(H89,2)*ROUND(G89,3),2)</f>
      </c>
      <c r="O89">
        <f>(I89*21)/100</f>
      </c>
      <c t="s">
        <v>15</v>
      </c>
    </row>
    <row r="90" spans="1:5" ht="12.75">
      <c r="A90" s="28" t="s">
        <v>38</v>
      </c>
      <c r="E90" s="29" t="s">
        <v>35</v>
      </c>
    </row>
    <row r="91" spans="1:5" ht="63.75">
      <c r="A91" s="30" t="s">
        <v>39</v>
      </c>
      <c r="E91" s="31" t="s">
        <v>560</v>
      </c>
    </row>
    <row r="92" spans="1:5" ht="25.5">
      <c r="A92" t="s">
        <v>41</v>
      </c>
      <c r="E92" s="29" t="s">
        <v>553</v>
      </c>
    </row>
    <row r="93" spans="1:16" ht="12.75">
      <c r="A93" s="19" t="s">
        <v>33</v>
      </c>
      <c s="23" t="s">
        <v>183</v>
      </c>
      <c s="23" t="s">
        <v>564</v>
      </c>
      <c s="19" t="s">
        <v>35</v>
      </c>
      <c s="24" t="s">
        <v>565</v>
      </c>
      <c s="25" t="s">
        <v>37</v>
      </c>
      <c s="26">
        <v>1</v>
      </c>
      <c s="27">
        <v>0</v>
      </c>
      <c s="27">
        <f>ROUND(ROUND(H93,2)*ROUND(G93,3),2)</f>
      </c>
      <c r="O93">
        <f>(I93*21)/100</f>
      </c>
      <c t="s">
        <v>15</v>
      </c>
    </row>
    <row r="94" spans="1:5" ht="12.75">
      <c r="A94" s="28" t="s">
        <v>38</v>
      </c>
      <c r="E94" s="29" t="s">
        <v>35</v>
      </c>
    </row>
    <row r="95" spans="1:5" ht="12.75">
      <c r="A95" s="30" t="s">
        <v>39</v>
      </c>
      <c r="E95" s="31" t="s">
        <v>566</v>
      </c>
    </row>
    <row r="96" spans="1:5" ht="25.5">
      <c r="A96" t="s">
        <v>41</v>
      </c>
      <c r="E96" s="29" t="s">
        <v>557</v>
      </c>
    </row>
    <row r="97" spans="1:16" ht="12.75">
      <c r="A97" s="19" t="s">
        <v>33</v>
      </c>
      <c s="23" t="s">
        <v>188</v>
      </c>
      <c s="23" t="s">
        <v>567</v>
      </c>
      <c s="19" t="s">
        <v>35</v>
      </c>
      <c s="24" t="s">
        <v>568</v>
      </c>
      <c s="25" t="s">
        <v>129</v>
      </c>
      <c s="26">
        <v>200</v>
      </c>
      <c s="27">
        <v>0</v>
      </c>
      <c s="27">
        <f>ROUND(ROUND(H97,2)*ROUND(G97,3),2)</f>
      </c>
      <c r="O97">
        <f>(I97*21)/100</f>
      </c>
      <c t="s">
        <v>15</v>
      </c>
    </row>
    <row r="98" spans="1:5" ht="12.75">
      <c r="A98" s="28" t="s">
        <v>38</v>
      </c>
      <c r="E98" s="29" t="s">
        <v>35</v>
      </c>
    </row>
    <row r="99" spans="1:5" ht="63.75">
      <c r="A99" s="30" t="s">
        <v>39</v>
      </c>
      <c r="E99" s="31" t="s">
        <v>569</v>
      </c>
    </row>
    <row r="100" spans="1:5" ht="63.75">
      <c r="A100" t="s">
        <v>41</v>
      </c>
      <c r="E100" s="29" t="s">
        <v>561</v>
      </c>
    </row>
    <row r="101" spans="1:16" ht="12.75">
      <c r="A101" s="19" t="s">
        <v>33</v>
      </c>
      <c s="23" t="s">
        <v>193</v>
      </c>
      <c s="23" t="s">
        <v>570</v>
      </c>
      <c s="19" t="s">
        <v>35</v>
      </c>
      <c s="24" t="s">
        <v>571</v>
      </c>
      <c s="25" t="s">
        <v>129</v>
      </c>
      <c s="26">
        <v>200</v>
      </c>
      <c s="27">
        <v>0</v>
      </c>
      <c s="27">
        <f>ROUND(ROUND(H101,2)*ROUND(G101,3),2)</f>
      </c>
      <c r="O101">
        <f>(I101*21)/100</f>
      </c>
      <c t="s">
        <v>15</v>
      </c>
    </row>
    <row r="102" spans="1:5" ht="12.75">
      <c r="A102" s="28" t="s">
        <v>38</v>
      </c>
      <c r="E102" s="29" t="s">
        <v>35</v>
      </c>
    </row>
    <row r="103" spans="1:5" ht="63.75">
      <c r="A103" s="30" t="s">
        <v>39</v>
      </c>
      <c r="E103" s="31" t="s">
        <v>569</v>
      </c>
    </row>
    <row r="104" spans="1:5" ht="25.5">
      <c r="A104" t="s">
        <v>41</v>
      </c>
      <c r="E104" s="29" t="s">
        <v>553</v>
      </c>
    </row>
    <row r="105" spans="1:16" ht="12.75">
      <c r="A105" s="19" t="s">
        <v>33</v>
      </c>
      <c s="23" t="s">
        <v>198</v>
      </c>
      <c s="23" t="s">
        <v>572</v>
      </c>
      <c s="19" t="s">
        <v>35</v>
      </c>
      <c s="24" t="s">
        <v>573</v>
      </c>
      <c s="25" t="s">
        <v>37</v>
      </c>
      <c s="26">
        <v>1</v>
      </c>
      <c s="27">
        <v>0</v>
      </c>
      <c s="27">
        <f>ROUND(ROUND(H105,2)*ROUND(G105,3),2)</f>
      </c>
      <c r="O105">
        <f>(I105*21)/100</f>
      </c>
      <c t="s">
        <v>15</v>
      </c>
    </row>
    <row r="106" spans="1:5" ht="12.75">
      <c r="A106" s="28" t="s">
        <v>38</v>
      </c>
      <c r="E106" s="29" t="s">
        <v>35</v>
      </c>
    </row>
    <row r="107" spans="1:5" ht="12.75">
      <c r="A107" s="30" t="s">
        <v>39</v>
      </c>
      <c r="E107" s="31" t="s">
        <v>574</v>
      </c>
    </row>
    <row r="108" spans="1:5" ht="25.5">
      <c r="A108" t="s">
        <v>41</v>
      </c>
      <c r="E108" s="29" t="s">
        <v>557</v>
      </c>
    </row>
    <row r="109" spans="1:16" ht="25.5">
      <c r="A109" s="19" t="s">
        <v>33</v>
      </c>
      <c s="23" t="s">
        <v>202</v>
      </c>
      <c s="23" t="s">
        <v>575</v>
      </c>
      <c s="19" t="s">
        <v>35</v>
      </c>
      <c s="24" t="s">
        <v>576</v>
      </c>
      <c s="25" t="s">
        <v>129</v>
      </c>
      <c s="26">
        <v>158</v>
      </c>
      <c s="27">
        <v>0</v>
      </c>
      <c s="27">
        <f>ROUND(ROUND(H109,2)*ROUND(G109,3),2)</f>
      </c>
      <c r="O109">
        <f>(I109*21)/100</f>
      </c>
      <c t="s">
        <v>15</v>
      </c>
    </row>
    <row r="110" spans="1:5" ht="12.75">
      <c r="A110" s="28" t="s">
        <v>38</v>
      </c>
      <c r="E110" s="29" t="s">
        <v>35</v>
      </c>
    </row>
    <row r="111" spans="1:5" ht="25.5">
      <c r="A111" s="30" t="s">
        <v>39</v>
      </c>
      <c r="E111" s="31" t="s">
        <v>577</v>
      </c>
    </row>
    <row r="112" spans="1:5" ht="63.75">
      <c r="A112" t="s">
        <v>41</v>
      </c>
      <c r="E112" s="29" t="s">
        <v>561</v>
      </c>
    </row>
    <row r="113" spans="1:16" ht="12.75">
      <c r="A113" s="19" t="s">
        <v>33</v>
      </c>
      <c s="23" t="s">
        <v>208</v>
      </c>
      <c s="23" t="s">
        <v>578</v>
      </c>
      <c s="19" t="s">
        <v>35</v>
      </c>
      <c s="24" t="s">
        <v>579</v>
      </c>
      <c s="25" t="s">
        <v>129</v>
      </c>
      <c s="26">
        <v>158</v>
      </c>
      <c s="27">
        <v>0</v>
      </c>
      <c s="27">
        <f>ROUND(ROUND(H113,2)*ROUND(G113,3),2)</f>
      </c>
      <c r="O113">
        <f>(I113*21)/100</f>
      </c>
      <c t="s">
        <v>15</v>
      </c>
    </row>
    <row r="114" spans="1:5" ht="12.75">
      <c r="A114" s="28" t="s">
        <v>38</v>
      </c>
      <c r="E114" s="29" t="s">
        <v>35</v>
      </c>
    </row>
    <row r="115" spans="1:5" ht="25.5">
      <c r="A115" s="30" t="s">
        <v>39</v>
      </c>
      <c r="E115" s="31" t="s">
        <v>577</v>
      </c>
    </row>
    <row r="116" spans="1:5" ht="25.5">
      <c r="A116" t="s">
        <v>41</v>
      </c>
      <c r="E116" s="29" t="s">
        <v>553</v>
      </c>
    </row>
    <row r="117" spans="1:16" ht="12.75">
      <c r="A117" s="19" t="s">
        <v>33</v>
      </c>
      <c s="23" t="s">
        <v>213</v>
      </c>
      <c s="23" t="s">
        <v>580</v>
      </c>
      <c s="19" t="s">
        <v>35</v>
      </c>
      <c s="24" t="s">
        <v>581</v>
      </c>
      <c s="25" t="s">
        <v>37</v>
      </c>
      <c s="26">
        <v>1</v>
      </c>
      <c s="27">
        <v>0</v>
      </c>
      <c s="27">
        <f>ROUND(ROUND(H117,2)*ROUND(G117,3),2)</f>
      </c>
      <c r="O117">
        <f>(I117*21)/100</f>
      </c>
      <c t="s">
        <v>15</v>
      </c>
    </row>
    <row r="118" spans="1:5" ht="12.75">
      <c r="A118" s="28" t="s">
        <v>38</v>
      </c>
      <c r="E118" s="29" t="s">
        <v>35</v>
      </c>
    </row>
    <row r="119" spans="1:5" ht="12.75">
      <c r="A119" s="30" t="s">
        <v>39</v>
      </c>
      <c r="E119" s="31" t="s">
        <v>582</v>
      </c>
    </row>
    <row r="120" spans="1:5" ht="25.5">
      <c r="A120" t="s">
        <v>41</v>
      </c>
      <c r="E120" s="29" t="s">
        <v>557</v>
      </c>
    </row>
    <row r="121" spans="1:16" ht="12.75">
      <c r="A121" s="19" t="s">
        <v>33</v>
      </c>
      <c s="23" t="s">
        <v>218</v>
      </c>
      <c s="23" t="s">
        <v>583</v>
      </c>
      <c s="19" t="s">
        <v>35</v>
      </c>
      <c s="24" t="s">
        <v>584</v>
      </c>
      <c s="25" t="s">
        <v>145</v>
      </c>
      <c s="26">
        <v>25</v>
      </c>
      <c s="27">
        <v>0</v>
      </c>
      <c s="27">
        <f>ROUND(ROUND(H121,2)*ROUND(G121,3),2)</f>
      </c>
      <c r="O121">
        <f>(I121*21)/100</f>
      </c>
      <c t="s">
        <v>15</v>
      </c>
    </row>
    <row r="122" spans="1:5" ht="12.75">
      <c r="A122" s="28" t="s">
        <v>38</v>
      </c>
      <c r="E122" s="29" t="s">
        <v>35</v>
      </c>
    </row>
    <row r="123" spans="1:5" ht="89.25">
      <c r="A123" s="30" t="s">
        <v>39</v>
      </c>
      <c r="E123" s="31" t="s">
        <v>585</v>
      </c>
    </row>
    <row r="124" spans="1:5" ht="63.75">
      <c r="A124" t="s">
        <v>41</v>
      </c>
      <c r="E124" s="29" t="s">
        <v>586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0+O8+O13+O34+O67+O72+O81+O98</f>
      </c>
      <c t="s">
        <v>10</v>
      </c>
    </row>
    <row r="3" spans="1:16" ht="15" customHeight="1">
      <c r="A3" t="s">
        <v>1</v>
      </c>
      <c s="8" t="s">
        <v>4</v>
      </c>
      <c s="9" t="s">
        <v>5</v>
      </c>
      <c s="1"/>
      <c s="10" t="s">
        <v>6</v>
      </c>
      <c s="1"/>
      <c s="4"/>
      <c s="3" t="s">
        <v>587</v>
      </c>
      <c s="32">
        <f>0+I8+I13+I34+I67+I72+I81+I98</f>
      </c>
      <c r="O3" t="s">
        <v>9</v>
      </c>
      <c t="s">
        <v>11</v>
      </c>
    </row>
    <row r="4" spans="1:16" ht="15" customHeight="1">
      <c r="A4" t="s">
        <v>7</v>
      </c>
      <c s="12" t="s">
        <v>8</v>
      </c>
      <c s="13" t="s">
        <v>587</v>
      </c>
      <c s="5"/>
      <c s="14" t="s">
        <v>588</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f>
      </c>
      <c>
        <f>0+O9</f>
      </c>
    </row>
    <row r="9" spans="1:16" ht="25.5">
      <c r="A9" s="19" t="s">
        <v>33</v>
      </c>
      <c s="23" t="s">
        <v>17</v>
      </c>
      <c s="23" t="s">
        <v>98</v>
      </c>
      <c s="19" t="s">
        <v>35</v>
      </c>
      <c s="24" t="s">
        <v>99</v>
      </c>
      <c s="25" t="s">
        <v>100</v>
      </c>
      <c s="26">
        <v>447.8</v>
      </c>
      <c s="27">
        <v>0</v>
      </c>
      <c s="27">
        <f>ROUND(ROUND(H9,2)*ROUND(G9,3),2)</f>
      </c>
      <c r="O9">
        <f>(I9*21)/100</f>
      </c>
      <c t="s">
        <v>15</v>
      </c>
    </row>
    <row r="10" spans="1:5" ht="25.5">
      <c r="A10" s="28" t="s">
        <v>38</v>
      </c>
      <c r="E10" s="29" t="s">
        <v>101</v>
      </c>
    </row>
    <row r="11" spans="1:5" ht="25.5">
      <c r="A11" s="30" t="s">
        <v>39</v>
      </c>
      <c r="E11" s="31" t="s">
        <v>589</v>
      </c>
    </row>
    <row r="12" spans="1:5" ht="140.25">
      <c r="A12" t="s">
        <v>41</v>
      </c>
      <c r="E12" s="29" t="s">
        <v>103</v>
      </c>
    </row>
    <row r="13" spans="1:18" ht="12.75" customHeight="1">
      <c r="A13" s="5" t="s">
        <v>31</v>
      </c>
      <c s="5"/>
      <c s="35" t="s">
        <v>17</v>
      </c>
      <c s="5"/>
      <c s="21" t="s">
        <v>120</v>
      </c>
      <c s="5"/>
      <c s="5"/>
      <c s="5"/>
      <c s="36">
        <f>0+Q13</f>
      </c>
      <c r="O13">
        <f>0+R13</f>
      </c>
      <c r="Q13">
        <f>0+I14+I18+I22+I26+I30</f>
      </c>
      <c>
        <f>0+O14+O18+O22+O26+O30</f>
      </c>
    </row>
    <row r="14" spans="1:16" ht="12.75">
      <c r="A14" s="19" t="s">
        <v>33</v>
      </c>
      <c s="23" t="s">
        <v>11</v>
      </c>
      <c s="23" t="s">
        <v>590</v>
      </c>
      <c s="19" t="s">
        <v>58</v>
      </c>
      <c s="24" t="s">
        <v>591</v>
      </c>
      <c s="25" t="s">
        <v>123</v>
      </c>
      <c s="26">
        <v>20</v>
      </c>
      <c s="27">
        <v>0</v>
      </c>
      <c s="27">
        <f>ROUND(ROUND(H14,2)*ROUND(G14,3),2)</f>
      </c>
      <c r="O14">
        <f>(I14*21)/100</f>
      </c>
      <c t="s">
        <v>15</v>
      </c>
    </row>
    <row r="15" spans="1:5" ht="12.75">
      <c r="A15" s="28" t="s">
        <v>38</v>
      </c>
      <c r="E15" s="29" t="s">
        <v>35</v>
      </c>
    </row>
    <row r="16" spans="1:5" ht="12.75">
      <c r="A16" s="30" t="s">
        <v>39</v>
      </c>
      <c r="E16" s="31" t="s">
        <v>592</v>
      </c>
    </row>
    <row r="17" spans="1:5" ht="38.25">
      <c r="A17" t="s">
        <v>41</v>
      </c>
      <c r="E17" s="29" t="s">
        <v>593</v>
      </c>
    </row>
    <row r="18" spans="1:16" ht="12.75">
      <c r="A18" s="19" t="s">
        <v>33</v>
      </c>
      <c s="23" t="s">
        <v>10</v>
      </c>
      <c s="23" t="s">
        <v>594</v>
      </c>
      <c s="19" t="s">
        <v>35</v>
      </c>
      <c s="24" t="s">
        <v>595</v>
      </c>
      <c s="25" t="s">
        <v>137</v>
      </c>
      <c s="26">
        <v>43.8</v>
      </c>
      <c s="27">
        <v>0</v>
      </c>
      <c s="27">
        <f>ROUND(ROUND(H18,2)*ROUND(G18,3),2)</f>
      </c>
      <c r="O18">
        <f>(I18*21)/100</f>
      </c>
      <c t="s">
        <v>15</v>
      </c>
    </row>
    <row r="19" spans="1:5" ht="12.75">
      <c r="A19" s="28" t="s">
        <v>38</v>
      </c>
      <c r="E19" s="29" t="s">
        <v>35</v>
      </c>
    </row>
    <row r="20" spans="1:5" ht="25.5">
      <c r="A20" s="30" t="s">
        <v>39</v>
      </c>
      <c r="E20" s="31" t="s">
        <v>596</v>
      </c>
    </row>
    <row r="21" spans="1:5" ht="38.25">
      <c r="A21" t="s">
        <v>41</v>
      </c>
      <c r="E21" s="29" t="s">
        <v>597</v>
      </c>
    </row>
    <row r="22" spans="1:16" ht="12.75">
      <c r="A22" s="19" t="s">
        <v>33</v>
      </c>
      <c s="23" t="s">
        <v>21</v>
      </c>
      <c s="23" t="s">
        <v>174</v>
      </c>
      <c s="19" t="s">
        <v>58</v>
      </c>
      <c s="24" t="s">
        <v>598</v>
      </c>
      <c s="25" t="s">
        <v>137</v>
      </c>
      <c s="26">
        <v>403.98</v>
      </c>
      <c s="27">
        <v>0</v>
      </c>
      <c s="27">
        <f>ROUND(ROUND(H22,2)*ROUND(G22,3),2)</f>
      </c>
      <c r="O22">
        <f>(I22*21)/100</f>
      </c>
      <c t="s">
        <v>15</v>
      </c>
    </row>
    <row r="23" spans="1:5" ht="12.75">
      <c r="A23" s="28" t="s">
        <v>38</v>
      </c>
      <c r="E23" s="29" t="s">
        <v>35</v>
      </c>
    </row>
    <row r="24" spans="1:5" ht="51">
      <c r="A24" s="30" t="s">
        <v>39</v>
      </c>
      <c r="E24" s="31" t="s">
        <v>599</v>
      </c>
    </row>
    <row r="25" spans="1:5" ht="318.75">
      <c r="A25" t="s">
        <v>41</v>
      </c>
      <c r="E25" s="29" t="s">
        <v>177</v>
      </c>
    </row>
    <row r="26" spans="1:16" ht="12.75">
      <c r="A26" s="19" t="s">
        <v>33</v>
      </c>
      <c s="23" t="s">
        <v>23</v>
      </c>
      <c s="23" t="s">
        <v>396</v>
      </c>
      <c s="19" t="s">
        <v>35</v>
      </c>
      <c s="24" t="s">
        <v>397</v>
      </c>
      <c s="25" t="s">
        <v>137</v>
      </c>
      <c s="26">
        <v>447.8</v>
      </c>
      <c s="27">
        <v>0</v>
      </c>
      <c s="27">
        <f>ROUND(ROUND(H26,2)*ROUND(G26,3),2)</f>
      </c>
      <c r="O26">
        <f>(I26*21)/100</f>
      </c>
      <c t="s">
        <v>15</v>
      </c>
    </row>
    <row r="27" spans="1:5" ht="12.75">
      <c r="A27" s="28" t="s">
        <v>38</v>
      </c>
      <c r="E27" s="29" t="s">
        <v>35</v>
      </c>
    </row>
    <row r="28" spans="1:5" ht="51">
      <c r="A28" s="30" t="s">
        <v>39</v>
      </c>
      <c r="E28" s="31" t="s">
        <v>600</v>
      </c>
    </row>
    <row r="29" spans="1:5" ht="191.25">
      <c r="A29" t="s">
        <v>41</v>
      </c>
      <c r="E29" s="29" t="s">
        <v>399</v>
      </c>
    </row>
    <row r="30" spans="1:16" ht="12.75">
      <c r="A30" s="19" t="s">
        <v>33</v>
      </c>
      <c s="23" t="s">
        <v>25</v>
      </c>
      <c s="23" t="s">
        <v>184</v>
      </c>
      <c s="19" t="s">
        <v>35</v>
      </c>
      <c s="24" t="s">
        <v>185</v>
      </c>
      <c s="25" t="s">
        <v>123</v>
      </c>
      <c s="26">
        <v>191.5</v>
      </c>
      <c s="27">
        <v>0</v>
      </c>
      <c s="27">
        <f>ROUND(ROUND(H30,2)*ROUND(G30,3),2)</f>
      </c>
      <c r="O30">
        <f>(I30*21)/100</f>
      </c>
      <c t="s">
        <v>15</v>
      </c>
    </row>
    <row r="31" spans="1:5" ht="12.75">
      <c r="A31" s="28" t="s">
        <v>38</v>
      </c>
      <c r="E31" s="29" t="s">
        <v>35</v>
      </c>
    </row>
    <row r="32" spans="1:5" ht="12.75">
      <c r="A32" s="30" t="s">
        <v>39</v>
      </c>
      <c r="E32" s="31" t="s">
        <v>601</v>
      </c>
    </row>
    <row r="33" spans="1:5" ht="25.5">
      <c r="A33" t="s">
        <v>41</v>
      </c>
      <c r="E33" s="29" t="s">
        <v>187</v>
      </c>
    </row>
    <row r="34" spans="1:18" ht="12.75" customHeight="1">
      <c r="A34" s="5" t="s">
        <v>31</v>
      </c>
      <c s="5"/>
      <c s="35" t="s">
        <v>11</v>
      </c>
      <c s="5"/>
      <c s="21" t="s">
        <v>207</v>
      </c>
      <c s="5"/>
      <c s="5"/>
      <c s="5"/>
      <c s="36">
        <f>0+Q34</f>
      </c>
      <c r="O34">
        <f>0+R34</f>
      </c>
      <c r="Q34">
        <f>0+I35+I39+I43+I47+I51+I55+I59+I63</f>
      </c>
      <c>
        <f>0+O35+O39+O43+O47+O51+O55+O59+O63</f>
      </c>
    </row>
    <row r="35" spans="1:16" ht="12.75">
      <c r="A35" s="19" t="s">
        <v>33</v>
      </c>
      <c s="23" t="s">
        <v>61</v>
      </c>
      <c s="23" t="s">
        <v>209</v>
      </c>
      <c s="19" t="s">
        <v>35</v>
      </c>
      <c s="24" t="s">
        <v>210</v>
      </c>
      <c s="25" t="s">
        <v>100</v>
      </c>
      <c s="26">
        <v>2.528</v>
      </c>
      <c s="27">
        <v>0</v>
      </c>
      <c s="27">
        <f>ROUND(ROUND(H35,2)*ROUND(G35,3),2)</f>
      </c>
      <c r="O35">
        <f>(I35*21)/100</f>
      </c>
      <c t="s">
        <v>15</v>
      </c>
    </row>
    <row r="36" spans="1:5" ht="12.75">
      <c r="A36" s="28" t="s">
        <v>38</v>
      </c>
      <c r="E36" s="29" t="s">
        <v>35</v>
      </c>
    </row>
    <row r="37" spans="1:5" ht="25.5">
      <c r="A37" s="30" t="s">
        <v>39</v>
      </c>
      <c r="E37" s="31" t="s">
        <v>602</v>
      </c>
    </row>
    <row r="38" spans="1:5" ht="38.25">
      <c r="A38" t="s">
        <v>41</v>
      </c>
      <c r="E38" s="29" t="s">
        <v>212</v>
      </c>
    </row>
    <row r="39" spans="1:16" ht="12.75">
      <c r="A39" s="19" t="s">
        <v>33</v>
      </c>
      <c s="23" t="s">
        <v>66</v>
      </c>
      <c s="23" t="s">
        <v>408</v>
      </c>
      <c s="19" t="s">
        <v>35</v>
      </c>
      <c s="24" t="s">
        <v>409</v>
      </c>
      <c s="25" t="s">
        <v>100</v>
      </c>
      <c s="26">
        <v>1.017</v>
      </c>
      <c s="27">
        <v>0</v>
      </c>
      <c s="27">
        <f>ROUND(ROUND(H39,2)*ROUND(G39,3),2)</f>
      </c>
      <c r="O39">
        <f>(I39*21)/100</f>
      </c>
      <c t="s">
        <v>15</v>
      </c>
    </row>
    <row r="40" spans="1:5" ht="12.75">
      <c r="A40" s="28" t="s">
        <v>38</v>
      </c>
      <c r="E40" s="29" t="s">
        <v>35</v>
      </c>
    </row>
    <row r="41" spans="1:5" ht="25.5">
      <c r="A41" s="30" t="s">
        <v>39</v>
      </c>
      <c r="E41" s="31" t="s">
        <v>603</v>
      </c>
    </row>
    <row r="42" spans="1:5" ht="38.25">
      <c r="A42" t="s">
        <v>41</v>
      </c>
      <c r="E42" s="29" t="s">
        <v>411</v>
      </c>
    </row>
    <row r="43" spans="1:16" ht="12.75">
      <c r="A43" s="19" t="s">
        <v>33</v>
      </c>
      <c s="23" t="s">
        <v>28</v>
      </c>
      <c s="23" t="s">
        <v>214</v>
      </c>
      <c s="19" t="s">
        <v>35</v>
      </c>
      <c s="24" t="s">
        <v>215</v>
      </c>
      <c s="25" t="s">
        <v>137</v>
      </c>
      <c s="26">
        <v>5.88</v>
      </c>
      <c s="27">
        <v>0</v>
      </c>
      <c s="27">
        <f>ROUND(ROUND(H43,2)*ROUND(G43,3),2)</f>
      </c>
      <c r="O43">
        <f>(I43*21)/100</f>
      </c>
      <c t="s">
        <v>15</v>
      </c>
    </row>
    <row r="44" spans="1:5" ht="12.75">
      <c r="A44" s="28" t="s">
        <v>38</v>
      </c>
      <c r="E44" s="29" t="s">
        <v>35</v>
      </c>
    </row>
    <row r="45" spans="1:5" ht="25.5">
      <c r="A45" s="30" t="s">
        <v>39</v>
      </c>
      <c r="E45" s="31" t="s">
        <v>604</v>
      </c>
    </row>
    <row r="46" spans="1:5" ht="25.5">
      <c r="A46" t="s">
        <v>41</v>
      </c>
      <c r="E46" s="29" t="s">
        <v>217</v>
      </c>
    </row>
    <row r="47" spans="1:16" ht="25.5">
      <c r="A47" s="19" t="s">
        <v>33</v>
      </c>
      <c s="23" t="s">
        <v>30</v>
      </c>
      <c s="23" t="s">
        <v>605</v>
      </c>
      <c s="19" t="s">
        <v>35</v>
      </c>
      <c s="24" t="s">
        <v>606</v>
      </c>
      <c s="25" t="s">
        <v>145</v>
      </c>
      <c s="26">
        <v>96</v>
      </c>
      <c s="27">
        <v>0</v>
      </c>
      <c s="27">
        <f>ROUND(ROUND(H47,2)*ROUND(G47,3),2)</f>
      </c>
      <c r="O47">
        <f>(I47*21)/100</f>
      </c>
      <c t="s">
        <v>15</v>
      </c>
    </row>
    <row r="48" spans="1:5" ht="12.75">
      <c r="A48" s="28" t="s">
        <v>38</v>
      </c>
      <c r="E48" s="29" t="s">
        <v>35</v>
      </c>
    </row>
    <row r="49" spans="1:5" ht="102">
      <c r="A49" s="30" t="s">
        <v>39</v>
      </c>
      <c r="E49" s="31" t="s">
        <v>607</v>
      </c>
    </row>
    <row r="50" spans="1:5" ht="63.75">
      <c r="A50" t="s">
        <v>41</v>
      </c>
      <c r="E50" s="29" t="s">
        <v>222</v>
      </c>
    </row>
    <row r="51" spans="1:16" ht="12.75">
      <c r="A51" s="19" t="s">
        <v>33</v>
      </c>
      <c s="23" t="s">
        <v>77</v>
      </c>
      <c s="23" t="s">
        <v>608</v>
      </c>
      <c s="19" t="s">
        <v>35</v>
      </c>
      <c s="24" t="s">
        <v>609</v>
      </c>
      <c s="25" t="s">
        <v>137</v>
      </c>
      <c s="26">
        <v>3.462</v>
      </c>
      <c s="27">
        <v>0</v>
      </c>
      <c s="27">
        <f>ROUND(ROUND(H51,2)*ROUND(G51,3),2)</f>
      </c>
      <c r="O51">
        <f>(I51*21)/100</f>
      </c>
      <c t="s">
        <v>15</v>
      </c>
    </row>
    <row r="52" spans="1:5" ht="12.75">
      <c r="A52" s="28" t="s">
        <v>38</v>
      </c>
      <c r="E52" s="29" t="s">
        <v>35</v>
      </c>
    </row>
    <row r="53" spans="1:5" ht="25.5">
      <c r="A53" s="30" t="s">
        <v>39</v>
      </c>
      <c r="E53" s="31" t="s">
        <v>610</v>
      </c>
    </row>
    <row r="54" spans="1:5" ht="369.75">
      <c r="A54" t="s">
        <v>41</v>
      </c>
      <c r="E54" s="29" t="s">
        <v>611</v>
      </c>
    </row>
    <row r="55" spans="1:16" ht="12.75">
      <c r="A55" s="19" t="s">
        <v>33</v>
      </c>
      <c s="23" t="s">
        <v>83</v>
      </c>
      <c s="23" t="s">
        <v>612</v>
      </c>
      <c s="19" t="s">
        <v>35</v>
      </c>
      <c s="24" t="s">
        <v>613</v>
      </c>
      <c s="25" t="s">
        <v>100</v>
      </c>
      <c s="26">
        <v>0.381</v>
      </c>
      <c s="27">
        <v>0</v>
      </c>
      <c s="27">
        <f>ROUND(ROUND(H55,2)*ROUND(G55,3),2)</f>
      </c>
      <c r="O55">
        <f>(I55*21)/100</f>
      </c>
      <c t="s">
        <v>15</v>
      </c>
    </row>
    <row r="56" spans="1:5" ht="12.75">
      <c r="A56" s="28" t="s">
        <v>38</v>
      </c>
      <c r="E56" s="29" t="s">
        <v>35</v>
      </c>
    </row>
    <row r="57" spans="1:5" ht="12.75">
      <c r="A57" s="30" t="s">
        <v>39</v>
      </c>
      <c r="E57" s="31" t="s">
        <v>614</v>
      </c>
    </row>
    <row r="58" spans="1:5" ht="267.75">
      <c r="A58" t="s">
        <v>41</v>
      </c>
      <c r="E58" s="29" t="s">
        <v>615</v>
      </c>
    </row>
    <row r="59" spans="1:16" ht="12.75">
      <c r="A59" s="19" t="s">
        <v>33</v>
      </c>
      <c s="23" t="s">
        <v>88</v>
      </c>
      <c s="23" t="s">
        <v>414</v>
      </c>
      <c s="19" t="s">
        <v>35</v>
      </c>
      <c s="24" t="s">
        <v>415</v>
      </c>
      <c s="25" t="s">
        <v>129</v>
      </c>
      <c s="26">
        <v>7</v>
      </c>
      <c s="27">
        <v>0</v>
      </c>
      <c s="27">
        <f>ROUND(ROUND(H59,2)*ROUND(G59,3),2)</f>
      </c>
      <c r="O59">
        <f>(I59*21)/100</f>
      </c>
      <c t="s">
        <v>15</v>
      </c>
    </row>
    <row r="60" spans="1:5" ht="12.75">
      <c r="A60" s="28" t="s">
        <v>38</v>
      </c>
      <c r="E60" s="29" t="s">
        <v>35</v>
      </c>
    </row>
    <row r="61" spans="1:5" ht="38.25">
      <c r="A61" s="30" t="s">
        <v>39</v>
      </c>
      <c r="E61" s="31" t="s">
        <v>616</v>
      </c>
    </row>
    <row r="62" spans="1:5" ht="38.25">
      <c r="A62" t="s">
        <v>41</v>
      </c>
      <c r="E62" s="29" t="s">
        <v>417</v>
      </c>
    </row>
    <row r="63" spans="1:16" ht="12.75">
      <c r="A63" s="19" t="s">
        <v>33</v>
      </c>
      <c s="23" t="s">
        <v>153</v>
      </c>
      <c s="23" t="s">
        <v>224</v>
      </c>
      <c s="19" t="s">
        <v>35</v>
      </c>
      <c s="24" t="s">
        <v>225</v>
      </c>
      <c s="25" t="s">
        <v>123</v>
      </c>
      <c s="26">
        <v>529</v>
      </c>
      <c s="27">
        <v>0</v>
      </c>
      <c s="27">
        <f>ROUND(ROUND(H63,2)*ROUND(G63,3),2)</f>
      </c>
      <c r="O63">
        <f>(I63*21)/100</f>
      </c>
      <c t="s">
        <v>15</v>
      </c>
    </row>
    <row r="64" spans="1:5" ht="12.75">
      <c r="A64" s="28" t="s">
        <v>38</v>
      </c>
      <c r="E64" s="29" t="s">
        <v>35</v>
      </c>
    </row>
    <row r="65" spans="1:5" ht="25.5">
      <c r="A65" s="30" t="s">
        <v>39</v>
      </c>
      <c r="E65" s="31" t="s">
        <v>617</v>
      </c>
    </row>
    <row r="66" spans="1:5" ht="102">
      <c r="A66" t="s">
        <v>41</v>
      </c>
      <c r="E66" s="29" t="s">
        <v>227</v>
      </c>
    </row>
    <row r="67" spans="1:18" ht="12.75" customHeight="1">
      <c r="A67" s="5" t="s">
        <v>31</v>
      </c>
      <c s="5"/>
      <c s="35" t="s">
        <v>10</v>
      </c>
      <c s="5"/>
      <c s="21" t="s">
        <v>418</v>
      </c>
      <c s="5"/>
      <c s="5"/>
      <c s="5"/>
      <c s="36">
        <f>0+Q67</f>
      </c>
      <c r="O67">
        <f>0+R67</f>
      </c>
      <c r="Q67">
        <f>0+I68</f>
      </c>
      <c>
        <f>0+O68</f>
      </c>
    </row>
    <row r="68" spans="1:16" ht="25.5">
      <c r="A68" s="19" t="s">
        <v>33</v>
      </c>
      <c s="23" t="s">
        <v>156</v>
      </c>
      <c s="23" t="s">
        <v>618</v>
      </c>
      <c s="19" t="s">
        <v>35</v>
      </c>
      <c s="24" t="s">
        <v>619</v>
      </c>
      <c s="25" t="s">
        <v>137</v>
      </c>
      <c s="26">
        <v>203.8</v>
      </c>
      <c s="27">
        <v>0</v>
      </c>
      <c s="27">
        <f>ROUND(ROUND(H68,2)*ROUND(G68,3),2)</f>
      </c>
      <c r="O68">
        <f>(I68*21)/100</f>
      </c>
      <c t="s">
        <v>15</v>
      </c>
    </row>
    <row r="69" spans="1:5" ht="12.75">
      <c r="A69" s="28" t="s">
        <v>38</v>
      </c>
      <c r="E69" s="29" t="s">
        <v>35</v>
      </c>
    </row>
    <row r="70" spans="1:5" ht="89.25">
      <c r="A70" s="30" t="s">
        <v>39</v>
      </c>
      <c r="E70" s="31" t="s">
        <v>620</v>
      </c>
    </row>
    <row r="71" spans="1:5" ht="25.5">
      <c r="A71" t="s">
        <v>41</v>
      </c>
      <c r="E71" s="29" t="s">
        <v>621</v>
      </c>
    </row>
    <row r="72" spans="1:18" ht="12.75" customHeight="1">
      <c r="A72" s="5" t="s">
        <v>31</v>
      </c>
      <c s="5"/>
      <c s="35" t="s">
        <v>21</v>
      </c>
      <c s="5"/>
      <c s="21" t="s">
        <v>228</v>
      </c>
      <c s="5"/>
      <c s="5"/>
      <c s="5"/>
      <c s="36">
        <f>0+Q72</f>
      </c>
      <c r="O72">
        <f>0+R72</f>
      </c>
      <c r="Q72">
        <f>0+I73+I77</f>
      </c>
      <c>
        <f>0+O73+O77</f>
      </c>
    </row>
    <row r="73" spans="1:16" ht="12.75">
      <c r="A73" s="19" t="s">
        <v>33</v>
      </c>
      <c s="23" t="s">
        <v>161</v>
      </c>
      <c s="23" t="s">
        <v>235</v>
      </c>
      <c s="19" t="s">
        <v>35</v>
      </c>
      <c s="24" t="s">
        <v>236</v>
      </c>
      <c s="25" t="s">
        <v>137</v>
      </c>
      <c s="26">
        <v>99.3</v>
      </c>
      <c s="27">
        <v>0</v>
      </c>
      <c s="27">
        <f>ROUND(ROUND(H73,2)*ROUND(G73,3),2)</f>
      </c>
      <c r="O73">
        <f>(I73*21)/100</f>
      </c>
      <c t="s">
        <v>15</v>
      </c>
    </row>
    <row r="74" spans="1:5" ht="12.75">
      <c r="A74" s="28" t="s">
        <v>38</v>
      </c>
      <c r="E74" s="29" t="s">
        <v>35</v>
      </c>
    </row>
    <row r="75" spans="1:5" ht="25.5">
      <c r="A75" s="30" t="s">
        <v>39</v>
      </c>
      <c r="E75" s="31" t="s">
        <v>622</v>
      </c>
    </row>
    <row r="76" spans="1:5" ht="38.25">
      <c r="A76" t="s">
        <v>41</v>
      </c>
      <c r="E76" s="29" t="s">
        <v>238</v>
      </c>
    </row>
    <row r="77" spans="1:16" ht="25.5">
      <c r="A77" s="19" t="s">
        <v>33</v>
      </c>
      <c s="23" t="s">
        <v>165</v>
      </c>
      <c s="23" t="s">
        <v>623</v>
      </c>
      <c s="19" t="s">
        <v>35</v>
      </c>
      <c s="24" t="s">
        <v>624</v>
      </c>
      <c s="25" t="s">
        <v>137</v>
      </c>
      <c s="26">
        <v>147.67</v>
      </c>
      <c s="27">
        <v>0</v>
      </c>
      <c s="27">
        <f>ROUND(ROUND(H77,2)*ROUND(G77,3),2)</f>
      </c>
      <c r="O77">
        <f>(I77*21)/100</f>
      </c>
      <c t="s">
        <v>15</v>
      </c>
    </row>
    <row r="78" spans="1:5" ht="12.75">
      <c r="A78" s="28" t="s">
        <v>38</v>
      </c>
      <c r="E78" s="29" t="s">
        <v>35</v>
      </c>
    </row>
    <row r="79" spans="1:5" ht="25.5">
      <c r="A79" s="30" t="s">
        <v>39</v>
      </c>
      <c r="E79" s="31" t="s">
        <v>625</v>
      </c>
    </row>
    <row r="80" spans="1:5" ht="38.25">
      <c r="A80" t="s">
        <v>41</v>
      </c>
      <c r="E80" s="29" t="s">
        <v>238</v>
      </c>
    </row>
    <row r="81" spans="1:18" ht="12.75" customHeight="1">
      <c r="A81" s="5" t="s">
        <v>31</v>
      </c>
      <c s="5"/>
      <c s="35" t="s">
        <v>66</v>
      </c>
      <c s="5"/>
      <c s="21" t="s">
        <v>294</v>
      </c>
      <c s="5"/>
      <c s="5"/>
      <c s="5"/>
      <c s="36">
        <f>0+Q81</f>
      </c>
      <c r="O81">
        <f>0+R81</f>
      </c>
      <c r="Q81">
        <f>0+I82+I86+I90+I94</f>
      </c>
      <c>
        <f>0+O82+O86+O90+O94</f>
      </c>
    </row>
    <row r="82" spans="1:16" ht="12.75">
      <c r="A82" s="19" t="s">
        <v>33</v>
      </c>
      <c s="23" t="s">
        <v>169</v>
      </c>
      <c s="23" t="s">
        <v>626</v>
      </c>
      <c s="19" t="s">
        <v>35</v>
      </c>
      <c s="24" t="s">
        <v>627</v>
      </c>
      <c s="25" t="s">
        <v>145</v>
      </c>
      <c s="26">
        <v>9</v>
      </c>
      <c s="27">
        <v>0</v>
      </c>
      <c s="27">
        <f>ROUND(ROUND(H82,2)*ROUND(G82,3),2)</f>
      </c>
      <c r="O82">
        <f>(I82*21)/100</f>
      </c>
      <c t="s">
        <v>15</v>
      </c>
    </row>
    <row r="83" spans="1:5" ht="12.75">
      <c r="A83" s="28" t="s">
        <v>38</v>
      </c>
      <c r="E83" s="29" t="s">
        <v>35</v>
      </c>
    </row>
    <row r="84" spans="1:5" ht="51">
      <c r="A84" s="30" t="s">
        <v>39</v>
      </c>
      <c r="E84" s="31" t="s">
        <v>628</v>
      </c>
    </row>
    <row r="85" spans="1:5" ht="255">
      <c r="A85" t="s">
        <v>41</v>
      </c>
      <c r="E85" s="29" t="s">
        <v>629</v>
      </c>
    </row>
    <row r="86" spans="1:16" ht="12.75">
      <c r="A86" s="19" t="s">
        <v>33</v>
      </c>
      <c s="23" t="s">
        <v>173</v>
      </c>
      <c s="23" t="s">
        <v>630</v>
      </c>
      <c s="19" t="s">
        <v>35</v>
      </c>
      <c s="24" t="s">
        <v>631</v>
      </c>
      <c s="25" t="s">
        <v>145</v>
      </c>
      <c s="26">
        <v>3</v>
      </c>
      <c s="27">
        <v>0</v>
      </c>
      <c s="27">
        <f>ROUND(ROUND(H86,2)*ROUND(G86,3),2)</f>
      </c>
      <c r="O86">
        <f>(I86*21)/100</f>
      </c>
      <c t="s">
        <v>15</v>
      </c>
    </row>
    <row r="87" spans="1:5" ht="12.75">
      <c r="A87" s="28" t="s">
        <v>38</v>
      </c>
      <c r="E87" s="29" t="s">
        <v>35</v>
      </c>
    </row>
    <row r="88" spans="1:5" ht="12.75">
      <c r="A88" s="30" t="s">
        <v>39</v>
      </c>
      <c r="E88" s="31" t="s">
        <v>632</v>
      </c>
    </row>
    <row r="89" spans="1:5" ht="255">
      <c r="A89" t="s">
        <v>41</v>
      </c>
      <c r="E89" s="29" t="s">
        <v>629</v>
      </c>
    </row>
    <row r="90" spans="1:16" ht="12.75">
      <c r="A90" s="19" t="s">
        <v>33</v>
      </c>
      <c s="23" t="s">
        <v>178</v>
      </c>
      <c s="23" t="s">
        <v>633</v>
      </c>
      <c s="19" t="s">
        <v>35</v>
      </c>
      <c s="24" t="s">
        <v>634</v>
      </c>
      <c s="25" t="s">
        <v>145</v>
      </c>
      <c s="26">
        <v>71.5</v>
      </c>
      <c s="27">
        <v>0</v>
      </c>
      <c s="27">
        <f>ROUND(ROUND(H90,2)*ROUND(G90,3),2)</f>
      </c>
      <c r="O90">
        <f>(I90*21)/100</f>
      </c>
      <c t="s">
        <v>15</v>
      </c>
    </row>
    <row r="91" spans="1:5" ht="12.75">
      <c r="A91" s="28" t="s">
        <v>38</v>
      </c>
      <c r="E91" s="29" t="s">
        <v>35</v>
      </c>
    </row>
    <row r="92" spans="1:5" ht="12.75">
      <c r="A92" s="30" t="s">
        <v>39</v>
      </c>
      <c r="E92" s="31" t="s">
        <v>635</v>
      </c>
    </row>
    <row r="93" spans="1:5" ht="242.25">
      <c r="A93" t="s">
        <v>41</v>
      </c>
      <c r="E93" s="29" t="s">
        <v>636</v>
      </c>
    </row>
    <row r="94" spans="1:16" ht="12.75">
      <c r="A94" s="19" t="s">
        <v>33</v>
      </c>
      <c s="23" t="s">
        <v>183</v>
      </c>
      <c s="23" t="s">
        <v>637</v>
      </c>
      <c s="19" t="s">
        <v>35</v>
      </c>
      <c s="24" t="s">
        <v>638</v>
      </c>
      <c s="25" t="s">
        <v>129</v>
      </c>
      <c s="26">
        <v>2</v>
      </c>
      <c s="27">
        <v>0</v>
      </c>
      <c s="27">
        <f>ROUND(ROUND(H94,2)*ROUND(G94,3),2)</f>
      </c>
      <c r="O94">
        <f>(I94*21)/100</f>
      </c>
      <c t="s">
        <v>15</v>
      </c>
    </row>
    <row r="95" spans="1:5" ht="12.75">
      <c r="A95" s="28" t="s">
        <v>38</v>
      </c>
      <c r="E95" s="29" t="s">
        <v>35</v>
      </c>
    </row>
    <row r="96" spans="1:5" ht="12.75">
      <c r="A96" s="30" t="s">
        <v>39</v>
      </c>
      <c r="E96" s="31" t="s">
        <v>639</v>
      </c>
    </row>
    <row r="97" spans="1:5" ht="76.5">
      <c r="A97" t="s">
        <v>41</v>
      </c>
      <c r="E97" s="29" t="s">
        <v>640</v>
      </c>
    </row>
    <row r="98" spans="1:18" ht="12.75" customHeight="1">
      <c r="A98" s="5" t="s">
        <v>31</v>
      </c>
      <c s="5"/>
      <c s="35" t="s">
        <v>28</v>
      </c>
      <c s="5"/>
      <c s="21" t="s">
        <v>300</v>
      </c>
      <c s="5"/>
      <c s="5"/>
      <c s="5"/>
      <c s="36">
        <f>0+Q98</f>
      </c>
      <c r="O98">
        <f>0+R98</f>
      </c>
      <c r="Q98">
        <f>0+I99+I103</f>
      </c>
      <c>
        <f>0+O99+O103</f>
      </c>
    </row>
    <row r="99" spans="1:16" ht="12.75">
      <c r="A99" s="19" t="s">
        <v>33</v>
      </c>
      <c s="23" t="s">
        <v>188</v>
      </c>
      <c s="23" t="s">
        <v>641</v>
      </c>
      <c s="19" t="s">
        <v>35</v>
      </c>
      <c s="24" t="s">
        <v>642</v>
      </c>
      <c s="25" t="s">
        <v>145</v>
      </c>
      <c s="26">
        <v>71</v>
      </c>
      <c s="27">
        <v>0</v>
      </c>
      <c s="27">
        <f>ROUND(ROUND(H99,2)*ROUND(G99,3),2)</f>
      </c>
      <c r="O99">
        <f>(I99*21)/100</f>
      </c>
      <c t="s">
        <v>15</v>
      </c>
    </row>
    <row r="100" spans="1:5" ht="12.75">
      <c r="A100" s="28" t="s">
        <v>38</v>
      </c>
      <c r="E100" s="29" t="s">
        <v>35</v>
      </c>
    </row>
    <row r="101" spans="1:5" ht="51">
      <c r="A101" s="30" t="s">
        <v>39</v>
      </c>
      <c r="E101" s="31" t="s">
        <v>643</v>
      </c>
    </row>
    <row r="102" spans="1:5" ht="63.75">
      <c r="A102" t="s">
        <v>41</v>
      </c>
      <c r="E102" s="29" t="s">
        <v>644</v>
      </c>
    </row>
    <row r="103" spans="1:16" ht="12.75">
      <c r="A103" s="19" t="s">
        <v>33</v>
      </c>
      <c s="23" t="s">
        <v>193</v>
      </c>
      <c s="23" t="s">
        <v>645</v>
      </c>
      <c s="19" t="s">
        <v>35</v>
      </c>
      <c s="24" t="s">
        <v>646</v>
      </c>
      <c s="25" t="s">
        <v>145</v>
      </c>
      <c s="26">
        <v>71.5</v>
      </c>
      <c s="27">
        <v>0</v>
      </c>
      <c s="27">
        <f>ROUND(ROUND(H103,2)*ROUND(G103,3),2)</f>
      </c>
      <c r="O103">
        <f>(I103*21)/100</f>
      </c>
      <c t="s">
        <v>15</v>
      </c>
    </row>
    <row r="104" spans="1:5" ht="12.75">
      <c r="A104" s="28" t="s">
        <v>38</v>
      </c>
      <c r="E104" s="29" t="s">
        <v>35</v>
      </c>
    </row>
    <row r="105" spans="1:5" ht="25.5">
      <c r="A105" s="30" t="s">
        <v>39</v>
      </c>
      <c r="E105" s="31" t="s">
        <v>647</v>
      </c>
    </row>
    <row r="106" spans="1:5" ht="89.25">
      <c r="A106" t="s">
        <v>41</v>
      </c>
      <c r="E106" s="29" t="s">
        <v>648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